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CELERATOR\Monte Carlo software\docs\"/>
    </mc:Choice>
  </mc:AlternateContent>
  <xr:revisionPtr revIDLastSave="0" documentId="8_{19A10C43-0244-468E-8AA5-460A861B97EA}" xr6:coauthVersionLast="47" xr6:coauthVersionMax="47" xr10:uidLastSave="{00000000-0000-0000-0000-000000000000}"/>
  <bookViews>
    <workbookView xWindow="-110" yWindow="-110" windowWidth="38620" windowHeight="21100" xr2:uid="{8D01C1C7-FAD8-47E2-8A38-3B6BDF088CC3}"/>
  </bookViews>
  <sheets>
    <sheet name="Read me" sheetId="1" r:id="rId1"/>
    <sheet name="Returns" sheetId="2" r:id="rId2"/>
    <sheet name="1 Covariance" sheetId="3" r:id="rId3"/>
    <sheet name="2 Efficient" sheetId="4" r:id="rId4"/>
    <sheet name="3 Frontier" sheetId="5" r:id="rId5"/>
    <sheet name="4 Mix" sheetId="7" r:id="rId6"/>
  </sheets>
  <definedNames>
    <definedName name="fx.RiskAboutλ" comment="Attribution and license notices. Call as =fx.RiskAboutλ()">_xlfn.LAMBDA( _xlfn.VSTACK( "Monte Carlo LAMBDA library " &amp; fx.RiskVersionλ(), "Copyright (c) 2026 W Phillips, edgewisedata.com", "License: MIT", "", "Derived from, and with thanks to:", "  XLRisk - https://github.com/pyscripter/XLRisk (MIT)", "  ProbabilityManagement.org - ChanceCalc Plus (MIT),", "    Copyright 2012-2026 Probability Management, Inc.", "  HDR pseudo-random generator - Hubbard Decision Research", "  Metalog distribution - Tom Keelin, Decision Analysis 13(4), 2016", "  Utility with linear risk tolerance - after Roger Myerson's SIMTools", "  Numeric inversion - Derflinger, Hormann and Leydold, ACM TOMACS 20(4), 2010", "  Noncentral t - Lenth, AS 243, 1989. Owen's T - Owen, 1956", "  Expected Shortfall - Acerbi and Tasche, 2002", "  Archimedean copula sampling - Marshall and Olkin, 1988; Hofert, 2008", "  Positive stable variates - Kanter, 1975. Log-series variates - Kemp, 1981", "  t copula - McNeil, Frey and Embrechts, Quantitative Risk Management", "  Time series - Box, Jenkins and Reinsel; Hamilton; Glasserman; Merton, 1976;", "    CIR QE scheme - Andersen, 2008; GARCH - Bollerslev, 1986; GJR, 1993;", "    ARMA estimation - Hannan and Rissanen, 1982", "  SARIMA - Box, Jenkins and Reinsel, Time Series Analysis (airline model)", "  Diagnostics - Shapiro-Wilk after Royston, AS R94, 1995; Anderson-Darling after", "    D'Agostino and Stephens, 1986 and Marsaglia, 2004; Jarque and Bera, 1987;", "    Belsley, Kuh and Welsch, 1980", "  Regression tests - Durbin and Watson, 1950; Cook, 1977; Breusch and Pagan, 1979;", "    Koenker, 1981; White, 1980; Breusch, 1978; Godfrey, 1978; Ramsey, 1969", "  Series tests - Bartlett, 1946; Ljung and Box, 1978; Engle, 1982; Dickey and Fuller,", "    1979; MacKinnon, 1994 and 2010; Phillips and Perron, 1988; Kwiatkowski, Phillips,", "    Schmidt and Shin, 1992; Hobijn, Franses and Ooms, 1998; Box and Cox, 1964", "  Holt-Winters - Holt, 1957; Winters, 1960; Gardner and McKenzie, 1985", "  Benford test - Newcomb, 1881; Benford, 1938; Nigrini, 2012. Ellipse - Hotelling, 1931", "  Bootstrap - Efron, 1979 and 1987; Kunsch, 1989; Davison and Hinkley, 1997", "  Portfolios - Markowitz, 1952; Merton, 1972; Black, 1972; Elton and Gruber, 1973;", "    Benninga, Financial Modeling", "  VAR and VECM - Sims, 1980; Granger, 1969; Lutkepohl, 2005; Hosking, 1980; Johansen,", "    1988 and 1991; critical values MacKinnon, Haug and Michelis, 1999 (via statsmodels)", "  Forecasting toolkit - Hyndman and Koehler, 2006; Theil, 1966; Burg, 1967; Parzen,", "    1961; Cochrane and Orcutt, 1949; Prais and Winsten, 1954; Woodward, Bottone and", "    Gray, 1997; Woodward, Sadler and Robertson, Time Series for Data Science, 2022", "  Polynomial roots - Aberth, 1973; Ehrlich, 1967; Faddeev-LeVerrier", "  @RISK argument conventions (Lumivero), for migration convenience", "", "@RISK is a trademark of Palisade / Lumivero. Names mirror XLRisk's for", "migration convenience only; this library is not affiliated or endorsed." ) )</definedName>
    <definedName name="fx.RiskCholeskyλ" comment="Lower-triangular Cholesky factor L of a symmetric positive-definite matrix, so that_x000a_MMULT(L, TRANSPOSE(L)) gives back the matrix. #NUM! if it is not positive definite,_x000a_which is what an inconsistent correlation matrix is._x000a_@param Matrix  Square, symmetric, ">_xlfn.LAMBDA(_xlpm.Matrix, _xlfn.LET( _xlpm.dims, ROWS(_xlpm.Matrix), _xlpm.ii, _xlfn.SEQUENCE(_xlpm.dims), _xlpm.jj, _xlfn.SEQUENCE(1, _xlpm.dims), _xlpm.square, AND(COLUMNS(_xlpm.Matrix) = _xlpm.dims, MAX(ABS(_xlpm.Matrix - TRANSPOSE(_xlpm.Matrix))) &lt; 0.000000001), _xlpm.low, _xlfn.REDUCE(_xlpm.ii * _xlpm.jj * 0, _xlpm.ii, _xlfn.LAMBDA(_xlpm.acc,_xlpm.j, _xlfn.LET( _xlpm.resid, INDEX(_xlpm.Matrix, 0, _xlpm.j) - MMULT(_xlpm.acc, TRANSPOSE(_xlfn.CHOOSEROWS(_xlpm.acc, _xlpm.j))), _xlpm.piv, INDEX(_xlpm.resid, _xlpm.j), _xlpm.dg, IF(_xlpm.piv &gt; 0, SQRT(_xlpm.piv), #NUM!), _xlpm.col, IF(_xlpm.ii &lt; _xlpm.j, 0, IF(_xlpm.ii = _xlpm.j, _xlpm.dg, _xlpm.resid / _xlpm.dg)), IF(_xlpm.jj = _xlpm.j, _xlpm.col, _xlpm.acc) ))), IF(NOT(_xlpm.square), #VALUE!, IF(OR(ISERROR(_xlpm.low)), #NUM!, _xlpm.low)) ) )</definedName>
    <definedName name="fx.RiskCovEstimateλ" comment="Covariance matrix of asset returns by one of Benninga's four estimators, labeled_x000a_(k+2) x (k+1) like fx.RiskCovMatrixλ, or bare with Labels = FALSE:_x000a_&quot;Sample&quot;        the sample covariance (n - 1)_x000a_&quot;SingleIndex&quot;   variances from the sample; covariances beta_i">_xlfn.LAMBDA(_xlpm.Returns,_xlop.Method,_xlop.Market,_xlop.Shrinkage,_xlop.Names,_xlop.Labels, _xlfn.LET( _xlpm.meth, UPPER(IF(_xlfn.ISOMITTED(_xlpm.Method), "Sample", _xlpm.Method)), _xlpm.sh, IF(_xlfn.ISOMITTED(_xlpm.Shrinkage), 0.5, _xlpm.Shrinkage), _xlpm.bare, IF(_xlfn.ISOMITTED(_xlpm.Labels), FALSE, _xlpm.Labels = FALSE), _xlpm.k, COLUMNS(_xlpm.Returns), _xlpm.n, ROWS(_xlpm.Returns), _xlpm.smp, fx.RiskCovMatrixλ(_xlpm.Returns, TRUE, , FALSE), _xlpm.sdv, SQRT(INDEX(_xlpm.smp, _xlfn.SEQUENCE(_xlpm.k), _xlfn.SEQUENCE(_xlpm.k))), _xlpm.diag, _xlfn.SEQUENCE(_xlpm.k) = _xlfn.SEQUENCE(1, _xlpm.k), _xlpm.mk, IF(_xlfn.ISOMITTED(_xlpm.Market), 0, _xlfn.TOCOL(_xlpm.Market)), _xlpm.bet, IF(_xlpm.meth = "SINGLEINDEX", _xlfn.TOCOL(_xlfn.BYCOL(_xlpm.Returns, _xlfn.LAMBDA(_xlpm.c, SLOPE(_xlpm.c, _xlpm.mk)))), 0), _xlpm.cor, _xlpm.smp / (_xlpm.sdv * _xlfn.TOROW(_xlpm.sdv)), _xlpm.rbar, (SUM(_xlpm.cor) - _xlpm.k) / (_xlpm.k * (_xlpm.k - 1)), _xlpm.est, IF(_xlpm.meth = "SAMPLE", _xlpm.smp, IF(_xlpm.meth = "SINGLEINDEX", IF(_xlpm.diag, _xlpm.smp, _xlpm.bet * _xlfn.TOROW(_xlpm.bet) * _xlfn.VAR.S(_xlpm.mk)), IF(_xlpm.meth = "CONSTANTCORR", IF(_xlpm.diag, _xlpm.smp, _xlpm.rbar * _xlpm.sdv * _xlfn.TOROW(_xlpm.sdv)), _xlpm.sh * _xlpm.smp + (1 - _xlpm.sh) * _xlpm.smp * _xlpm.diag))), _xlpm.nm, IF(_xlfn.ISOMITTED(_xlpm.Names), fx.RiskVarNamesλ(_xlpm.Returns), fx.RiskVarNamesλ(_xlpm.Returns, _xlpm.Names)), _xlpm.what, IF(_xlpm.meth = "SINGLEINDEX", "single index", IF(_xlpm.meth = "CONSTANTCORR", "constant correlation", IF(_xlpm.meth = "SHRINK", "shrinkage " &amp; _xlpm.sh, "sample"))), IF(OR(_xlpm.n &lt; 3, _xlpm.k &lt; 2, AND(_xlpm.meth &lt;&gt; "SAMPLE", _xlpm.meth &lt;&gt; "SINGLEINDEX", _xlpm.meth &lt;&gt; "CONSTANTCORR", _xlpm.meth &lt;&gt; "SHRINK"), AND(_xlpm.meth = "SINGLEINDEX", OR(_xlfn.ISOMITTED(_xlpm.Market), ROWS(_xlpm.mk) &lt;&gt; _xlpm.n)), _xlpm.sh &lt; 0, _xlpm.sh &gt; 1), #NUM!, IF(_xlpm.bare, _xlpm.est, _xlfn.VSTACK(_xlfn.HSTACK("Covariance (" &amp; _xlpm.what &amp; ")", IF(_xlfn.SEQUENCE(1, _xlpm.k), "")), _xlfn.HSTACK("", _xlpm.nm), _xlfn.HSTACK(_xlfn.TOCOL(_xlpm.nm), _xlpm.est)))) ) )</definedName>
    <definedName name="fx.RiskCovMatrixλ" comment="Covariance matrix, as a labeled block (k+2) x (k+1) or, with Labels = FALSE, the bare_x000a_k x k matrix (e.g. for fx.RiskVARλ's Cov in v0.8)._x000a_@param Data    n x k, one variable per column_x000a_@param Sample  Optional TRUE (default) divides by n - 1; FALSE by n (pop">_xlfn.LAMBDA(_xlpm.Data,_xlop.Sample,_xlop.Names,_xlop.Labels, _xlfn.LET( _xlpm.smp, IF(_xlfn.ISOMITTED(_xlpm.Sample), TRUE, _xlpm.Sample), _xlpm.n, ROWS(_xlpm.Data), _xlpm.k, COLUMNS(_xlpm.Data), _xlpm.d, _xlpm.Data - _xlfn.BYCOL(_xlpm.Data, _xlfn.LAMBDA(_xlpm.c, AVERAGE(_xlpm.c))), _xlpm.cv, MMULT(TRANSPOSE(_xlpm.d), _xlpm.d) / IF(_xlpm.smp, _xlpm.n - 1, _xlpm.n), _xlpm.bare, IF(_xlfn.ISOMITTED(_xlpm.Labels), FALSE, _xlpm.Labels = FALSE), _xlpm.nm, IF(_xlfn.ISOMITTED(_xlpm.Names), fx.RiskVarNamesλ(_xlpm.Data), fx.RiskVarNamesλ(_xlpm.Data, _xlpm.Names)), IF(OR(_xlpm.n &lt; 2, _xlpm.k &lt; 1), #NUM!, IF(_xlpm.bare, _xlpm.cv, _xlfn.VSTACK(_xlfn.HSTACK(IF(_xlpm.smp, "Covariance (sample, n - 1)", "Covariance (population, n)"), IF(_xlfn.SEQUENCE(1, _xlpm.k), "")), _xlfn.HSTACK("", _xlpm.nm), _xlfn.HSTACK(_xlfn.TOCOL(_xlpm.nm), _xlpm.cv)))) ) )</definedName>
    <definedName name="fx.RiskEfficientPortfoliosλ" comment="The two portfolios that define the efficient frontier: 4 x (k+4) - a title row, a_x000a_header, then the global minimum-variance portfolio (GMVP: weights 1' Cov^-1 / 1' Cov^-1 1)_x000a_and the tangency portfolio (the envelope portfolio at C = Rf: the highest Sharpe r">_xlfn.LAMBDA(_xlpm.Means,_xlpm.Cov,_xlop.Rf,_xlop.Names, _xlfn.LET( _xlpm.mu, _xlfn.TOCOL(_xlpm.Means), _xlpm.k, ROWS(_xlpm.mu), _xlpm.hasr, NOT(_xlfn.ISOMITTED(_xlpm.Rf)), _xlpm.rf, IF(_xlpm.hasr, _xlpm.Rf, 0), _xlpm.one, _xlfn.SEQUENCE(_xlpm.k, 1, 1, 0), _xlpm.gz, MMULT(MINVERSE(_xlpm.Cov), _xlpm.one), _xlpm.gw, _xlpm.gz / SUM(_xlpm.gz), _xlpm.tw, fx.RiskEnvelopeλ(_xlpm.mu, _xlpm.Cov, _xlpm.rf), _xlpm.gp, fx.RiskPortfolioλ(_xlpm.gw, _xlpm.mu, _xlpm.Cov, FALSE), _xlpm.tp, fx.RiskPortfolioλ(_xlpm.tw, _xlpm.mu, _xlpm.Cov, FALSE), _xlpm.nm, IF(_xlfn.ISOMITTED(_xlpm.Names), "Asset " &amp; _xlfn.SEQUENCE(1, _xlpm.k), _xlfn.TOROW(_xlpm.Names) &amp; ""), _xlpm.prow, _xlfn.LAMBDA(_xlpm.label,_xlpm.p,_xlpm.w, _xlfn.HSTACK(_xlpm.label, INDEX(_xlpm.p, 1, 1), INDEX(_xlpm.p, 1, 3), IF(_xlpm.hasr, (INDEX(_xlpm.p, 1, 1) - _xlpm.rf) / INDEX(_xlpm.p, 1, 3), "-"), _xlfn.TOROW(_xlpm.w))), IF(OR(_xlpm.k &lt; 2, ROWS(_xlpm.Cov) &lt;&gt; _xlpm.k, COLUMNS(_xlpm.Cov) &lt;&gt; _xlpm.k, ISERROR(SUM(fx.RiskCholeskyλ(_xlpm.Cov)))), #NUM!, _xlfn.VSTACK( _xlfn.HSTACK("Efficient portfolios" &amp; IF(_xlpm.hasr, " (risk-free rate " &amp; ROUND(_xlpm.rf * 100, 4) &amp; "%)", ""), "", "", "", IF(_xlfn.SEQUENCE(1, _xlpm.k), "")), _xlfn.HSTACK("Portfolio", "Mean", "SD", "Sharpe", _xlpm.nm), _xlpm.prow("Minimum variance", _xlpm.gp, _xlpm.gw), IF(_xlpm.hasr, _xlpm.prow("Tangency", _xlpm.tp, _xlpm.tw), _xlfn.HSTACK("Tangency", "-", "-", "-", IF(_xlfn.SEQUENCE(1, _xlpm.k), "-"))))) ) )</definedName>
    <definedName name="fx.RiskEnvelopeλ" comment="An envelope portfolio (Benninga, Proposition 1): the weights z / SUM(z) with_x000a_z = Cov^-1 (Means - C). Every portfolio on the frontier has this form for some C; with C_x000a_the risk-free rate it is the tangency (market) portfolio. k x 1._x000a_@param Means  Expected r">_xlfn.LAMBDA(_xlpm.Means,_xlpm.Cov,_xlpm.C, _xlfn.LET(_xlpm.z, MMULT(MINVERSE(_xlpm.Cov), _xlfn.TOCOL(_xlpm.Means) - _xlpm.C), _xlpm.z / SUM(_xlpm.z)) )</definedName>
    <definedName name="fx.RiskFrontierλ" comment="The efficient frontier, ready to chart: (Points+2) x 7 - a title row, a header, then_x000a_Points rows of Point, SD and Mean along the whole minimum-variance frontier (Merton's_x000a_closed form, SD^2 = (C m^2 - 2 A m + B) / D, for means m from below the lowest to ab">_xlfn.LAMBDA(_xlpm.Means,_xlpm.Cov,_xlop.Rf,_xlop.Points,_xlop.Names, _xlfn.LET( _xlpm.mu, _xlfn.TOCOL(_xlpm.Means), _xlpm.k, ROWS(_xlpm.mu), _xlpm.np, IF(_xlfn.ISOMITTED(_xlpm.Points), 50, _xlpm.Points), _xlpm.hasr, NOT(_xlfn.ISOMITTED(_xlpm.Rf)), _xlpm.rf, IF(_xlpm.hasr, _xlpm.Rf, 0), _xlpm.inv, MINVERSE(_xlpm.Cov), _xlpm.one, _xlfn.SEQUENCE(_xlpm.k, 1, 1, 0), _xlpm.ca, SUM(MMULT(_xlpm.inv, _xlpm.mu)), _xlpm.cb, SUM(_xlpm.mu * MMULT(_xlpm.inv, _xlpm.mu)), _xlpm.cc, SUM(_xlpm.inv), _xlpm.cd, _xlpm.cb * _xlpm.cc - _xlpm.ca ^ 2, _xlpm.gmean, _xlpm.ca / _xlpm.cc, _xlpm.span, MAX(_xlpm.mu) - MIN(_xlpm.mu), _xlpm.lo, MIN(MIN(_xlpm.mu), _xlpm.gmean) - 0.1 * _xlpm.span, _xlpm.hi, MAX(_xlpm.mu) + 0.1 * _xlpm.span, _xlpm.mgrid, _xlpm.lo + (_xlpm.hi - _xlpm.lo) * _xlfn.SEQUENCE(_xlpm.np, 1, 0) / (_xlpm.np - 1), _xlpm.sgrid, SQRT((_xlpm.cc * _xlpm.mgrid ^ 2 - 2 * _xlpm.ca * _xlpm.mgrid + _xlpm.cb) / _xlpm.cd), _xlpm.tw, fx.RiskEnvelopeλ(_xlpm.mu, _xlpm.Cov, _xlpm.rf), _xlpm.tp, fx.RiskPortfolioλ(_xlpm.tw, _xlpm.mu, _xlpm.Cov, FALSE), _xlpm.tsd, INDEX(_xlpm.tp, 1, 3), _xlpm.tmean, INDEX(_xlpm.tp, 1, 1), _xlpm.smax, MAX(_xlpm.sgrid), _xlpm.nm, IF(_xlfn.ISOMITTED(_xlpm.Names), "Asset " &amp; _xlfn.SEQUENCE(_xlpm.k), _xlfn.TOCOL(_xlpm.Names) &amp; ""), _xlpm.labels, _xlfn.VSTACK(_xlpm.nm, "Minimum variance", "Tangency", "Capital market line", "Capital market line"), _xlpm.xbase, _xlfn.VSTACK(SQRT(INDEX(_xlpm.Cov, _xlfn.SEQUENCE(_xlpm.k), _xlfn.SEQUENCE(_xlpm.k))), SQRT(1 / _xlpm.cc)), _xlpm.ybase, _xlfn.VSTACK(_xlpm.mu, _xlpm.gmean), _xlpm.xs, IF(_xlpm.hasr, _xlfn.VSTACK(_xlpm.xbase, _xlpm.tsd, 0, _xlpm.smax), _xlpm.xbase), _xlpm.ys, IF(_xlpm.hasr, _xlfn.VSTACK(_xlpm.ybase, _xlpm.tmean, _xlpm.rf, _xlpm.rf + (_xlpm.tmean - _xlpm.rf) / _xlpm.tsd * _xlpm.smax), _xlpm.ybase), _xlpm.side, _xlfn.HSTACK(_xlpm.labels, _xlfn.EXPAND(_xlpm.xs, _xlpm.k + 4, 1), _xlfn.EXPAND(_xlpm.ys, _xlpm.k + 4, 1)), IF(OR(_xlpm.k &lt; 2, ROWS(_xlpm.Cov) &lt;&gt; _xlpm.k, COLUMNS(_xlpm.Cov) &lt;&gt; _xlpm.k, _xlpm.np &lt; _xlpm.k + 4, _xlpm.np &lt;&gt; INT(_xlpm.np), ISERROR(SUM(fx.RiskCholeskyλ(_xlpm.Cov)))), #NUM!, _xlfn.VSTACK( _xlfn.HSTACK("Efficient frontier" &amp; IF(_xlpm.hasr, " (risk-free rate " &amp; ROUND(_xlpm.rf * 100, 4) &amp; "%)", ""), "", "", "", "", "", ""), _xlfn.HSTACK("Point", "Standard deviation", "Mean return", "", "Label", "Standard deviation", "Mean return"), _xlfn.HSTACK(_xlfn.SEQUENCE(_xlpm.np), _xlpm.sgrid, _xlpm.mgrid, IF(_xlfn.SEQUENCE(_xlpm.np), ""), _xlfn.EXPAND(_xlpm.side, _xlpm.np, 3, "")))) ) )</definedName>
    <definedName name="fx.RiskPortfolioλ" comment="Mean, variance and standard deviation of a portfolio: Weights' MMULT(Means) and_x000a_Weights' Cov Weights. 2 x 3 with a header, or 1 x 3 with Labels = FALSE._x000a_@param Weights  One weight per asset (a row or a column)_x000a_@param Means    Expected returns, same order_x000a_">_xlfn.LAMBDA(_xlpm.Weights,_xlpm.Means,_xlpm.Cov,_xlop.Labels, _xlfn.LET( _xlpm.w, _xlfn.TOCOL(_xlpm.Weights), _xlpm.mu, _xlfn.TOCOL(_xlpm.Means), _xlpm.pvar, SUM(MMULT(TRANSPOSE(_xlpm.w), MMULT(_xlpm.Cov, _xlpm.w))), _xlpm.vals, _xlfn.HSTACK(SUM(_xlpm.w * _xlpm.mu), _xlpm.pvar, SQRT(_xlpm.pvar)), IF(OR(ROWS(_xlpm.w) &lt;&gt; ROWS(_xlpm.mu), ROWS(_xlpm.Cov) &lt;&gt; ROWS(_xlpm.w), COLUMNS(_xlpm.Cov) &lt;&gt; ROWS(_xlpm.w)), #NUM!, IF(IF(_xlfn.ISOMITTED(_xlpm.Labels), FALSE, _xlpm.Labels = FALSE), _xlpm.vals, _xlfn.VSTACK({"Mean","Variance","SD"}, _xlpm.vals))) ) )</definedName>
    <definedName name="fx.RiskVarNamesλ" comment="Names for the columns of a variables table: Names when given, else &quot;Variable 1&quot;,_x000a_&quot;Variable 2&quot; ... A blank name falls back to &quot;Variable j&quot;. Returns one row._x000a_Pass the header cells (e.g. A1:C1) to keep the labels linked. No look-above fallback,_x000a_for the same ">_xlfn.LAMBDA(_xlpm.Variables,_xlop.Names, _xlfn.LET( _xlpm.m, COLUMNS(_xlpm.Variables), _xlpm.hdr, IF(_xlfn.ISOMITTED(_xlpm.Names), "", _xlfn.TOROW(_xlpm.Names) &amp; ""), _xlfn.MAP(_xlfn.SEQUENCE(1, _xlpm.m), _xlfn.LAMBDA(_xlpm.j, _xlfn.LET(_xlpm.h, IFERROR(INDEX(_xlpm.hdr, 1, _xlpm.j), ""), IF(AND(ISTEXT(_xlpm.h), LEN(TRIM(_xlpm.h)) &gt; 0), TRIM(_xlpm.h), "Variable " &amp; _xlpm.j)))) ) )</definedName>
    <definedName name="fx.RiskVersionλ" comment="The version of this library that is installed in the workbook._x000a_Takes no arguments, so call it with brackets: =fx.RiskVersionλ()">_xlfn.LAMBDA("0.9.0 (41 distributions incl. metalog, 5 copulas, time series, SARIMA, Holt-Winters, VAR and VECM, regression, diagnostics, bootstrap, portfolios, VaR, CVaR, ES and chart data)")</definedName>
    <definedName name="McCh1_FrX" localSheetId="4" hidden="1">INDEX(_xlfn.ANCHORARRAY('3 Frontier'!$A$6),3,2):INDEX(_xlfn.ANCHORARRAY('3 Frontier'!$A$6),ROWS(_xlfn.ANCHORARRAY('3 Frontier'!$A$6)),2)</definedName>
    <definedName name="McCh1_FrY" localSheetId="4" hidden="1">INDEX(_xlfn.ANCHORARRAY('3 Frontier'!$A$6),3,3):INDEX(_xlfn.ANCHORARRAY('3 Frontier'!$A$6),ROWS(_xlfn.ANCHORARRAY('3 Frontier'!$A$6)),3)</definedName>
    <definedName name="_xlnm.Print_Area" localSheetId="2">'1 Covariance'!$A$1:$N$26</definedName>
    <definedName name="_xlnm.Print_Area" localSheetId="3">'2 Efficient'!$A$1:$I$16</definedName>
    <definedName name="_xlnm.Print_Area" localSheetId="4">'3 Frontier'!$A$1:$Q$57</definedName>
    <definedName name="_xlnm.Print_Area" localSheetId="5">'4 Mix'!$A$1:$H$13</definedName>
    <definedName name="_xlnm.Print_Area" localSheetId="0">'Read me'!$A$1:$L$20</definedName>
    <definedName name="_xlnm.Print_Area" localSheetId="1">Returns!$A$1:$G$124</definedName>
    <definedName name="_xlnm.Print_Titles" localSheetId="1">Returns!$4:$4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20" i="1" l="1" a="1"/>
  <c r="F9" i="7"/>
  <c r="A9" i="7"/>
  <c r="A5" i="5"/>
  <c r="A7" i="4"/>
  <c r="I20" i="3" a="1"/>
  <c r="I19" i="3"/>
  <c r="A20" i="3" a="1"/>
  <c r="A19" i="3"/>
  <c r="I10" i="3" a="1"/>
  <c r="I9" i="3"/>
  <c r="A10" i="3" a="1"/>
  <c r="A9" i="3"/>
  <c r="A5" i="3"/>
  <c r="B6" i="3" a="1"/>
  <c r="A10" i="7" l="1" a="1"/>
  <c r="A8" i="4" a="1"/>
  <c r="A6" i="5" a="1"/>
  <c r="C16" i="4" l="1"/>
  <c r="C15" i="4"/>
  <c r="B15" i="4"/>
  <c r="B16" i="4"/>
  <c r="B7" i="7" a="1"/>
  <c r="F10" i="7" s="1" a="1"/>
  <c r="F13" i="7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<sst xmlns="http://schemas.openxmlformats.org/spreadsheetml/2006/main" count="53" uniqueCount="43">
  <si>
    <t>Monthly returns, ten years (simulated, for illustration)</t>
  </si>
  <si>
    <t>Five asset classes and a market index. Means, volatilities and correlations are typical but invented.</t>
  </si>
  <si>
    <t>Month</t>
  </si>
  <si>
    <t>US equity</t>
  </si>
  <si>
    <t>Intl equity</t>
  </si>
  <si>
    <t>Bonds</t>
  </si>
  <si>
    <t>Real estate</t>
  </si>
  <si>
    <t>Commodities</t>
  </si>
  <si>
    <t>Market index</t>
  </si>
  <si>
    <t>1. Expected returns and covariance - fx.RiskCovEstimateλ</t>
  </si>
  <si>
    <t>Expected returns are the historical monthly means (a simple, noisy choice - see the guide). The covariance</t>
  </si>
  <si>
    <t>matrix four ways (Benninga ch. 10); each portfolio calculation below uses the Sample matrix.</t>
  </si>
  <si>
    <t>2. GMVP and tangency portfolios - fx.RiskEfficientPortfoliosλ</t>
  </si>
  <si>
    <t>The minimum-variance portfolio, and with a risk-free rate of 0.25% a month (3% a year) the tangency portfolio:</t>
  </si>
  <si>
    <t>the highest Sharpe ratio. Weights may be negative (short sales) - the frontier here is unconstrained.</t>
  </si>
  <si>
    <t>Risk-free rate (monthly)</t>
  </si>
  <si>
    <t>Annualized (x 12 for the mean, x SQRT(12) for the standard deviation):</t>
  </si>
  <si>
    <t>GMVP</t>
  </si>
  <si>
    <t>Tangency</t>
  </si>
  <si>
    <t>3. The efficient frontier - fx.RiskFrontierλ</t>
  </si>
  <si>
    <t>50 points along the minimum-variance frontier, the assets, both portfolios and the capital market line,</t>
  </si>
  <si>
    <t>laid out for the chart beside it (XL Edge's Efficient Frontier chart).</t>
  </si>
  <si>
    <t>4. Any mix of the assets - fx.RiskPortfolioλ</t>
  </si>
  <si>
    <t>Mean, variance and standard deviation of a set of weights. Equal weights first; then the GMVP's weights,</t>
  </si>
  <si>
    <t>which reproduce its row on sheet 2 - a check that the pieces agree.</t>
  </si>
  <si>
    <t>Equal weights</t>
  </si>
  <si>
    <t>GMVP weights</t>
  </si>
  <si>
    <t>Check: GMVP SD from sheet 2 minus this</t>
  </si>
  <si>
    <t>XL Edge Example - Portfolio</t>
  </si>
  <si>
    <t>Example workbook for the guide "Portfolio optimization in XL Edge" (HTML and PDF, in the same folder).</t>
  </si>
  <si>
    <t>Sheets</t>
  </si>
  <si>
    <t>Returns        ten years of monthly returns for five asset classes and a market index (simulated)</t>
  </si>
  <si>
    <t>1 Covariance   mean returns, and fx.RiskCovEstimateλ: sample, constant-correlation, shrinkage, single-index</t>
  </si>
  <si>
    <t>2 Efficient    fx.RiskEfficientPortfoliosλ: the GMVP and the tangency portfolio, monthly and annualized</t>
  </si>
  <si>
    <t>3 Frontier     fx.RiskFrontierλ with XL Edge's frontier chart</t>
  </si>
  <si>
    <t>4 Mix          fx.RiskPortfolioλ: any set of weights; a check against sheet 2</t>
  </si>
  <si>
    <t>Units</t>
  </si>
  <si>
    <t>Everything is monthly. Annualize a mean x 12 and a standard deviation x SQRT(12) (sheet 2 shows both).</t>
  </si>
  <si>
    <t>About the functions in this workbook</t>
  </si>
  <si>
    <t>The 10 fx.Risk... functions this workbook uses are stored in it (Formulas &gt; Name Manager),</t>
  </si>
  <si>
    <t>so it works in Excel for Microsoft 365 without any add-in. With XL Edge installed, the same</t>
  </si>
  <si>
    <t>functions come from the ribbon: Insert Statistical Diagnostics, Insert Time Series and the Monte Carlo menus.</t>
  </si>
  <si>
    <t>Library version: see the cell below. Change any input on the Data sheet and every result recalculates.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</si>
</sst>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\-yyyy"/>
    <numFmt numFmtId="165" formatCode="0.000%"/>
    <numFmt numFmtId="166" formatCode="0.000000"/>
    <numFmt numFmtId="167" formatCode="0.000"/>
    <numFmt numFmtId="168" formatCode="0.0%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3"/>
      <color rgb="FFB04A1C"/>
      <name val="Aptos Narrow"/>
      <family val="2"/>
      <scheme val="minor"/>
    </font>
    <font>
      <sz val="10"/>
      <color rgb="FF525252"/>
      <name val="Aptos Narrow"/>
      <family val="2"/>
      <scheme val="minor"/>
    </font>
    <font>
      <sz val="9"/>
      <color rgb="FFB04A1C"/>
      <name val="Consolas"/>
      <family val="3"/>
    </font>
    <font>
      <b/>
      <sz val="9"/>
      <color rgb="FFB04A1C"/>
      <name val="Consolas"/>
      <family val="3"/>
    </font>
    <font>
      <b/>
      <sz val="16"/>
      <color rgb="FFB04A1C"/>
      <name val="Aptos Narrow"/>
      <family val="2"/>
      <scheme val="minor"/>
    </font>
    <font>
      <b/>
      <sz val="11"/>
      <color rgb="FFB04A1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164" fontId="1" fillId="0" borderId="0" xfId="0" applyNumberFormat="1" applyFont="1"/>
    <xf numFmtId="10" fontId="1" fillId="0" borderId="0" xfId="0" applyNumberFormat="1" applyFont="1"/>
    <xf numFmtId="0" fontId="5" fillId="0" borderId="0" xfId="0" applyFont="1"/>
    <xf numFmtId="165" fontId="1" fillId="0" borderId="0" xfId="0" applyNumberFormat="1" applyFont="1"/>
    <xf numFmtId="0" fontId="6" fillId="0" borderId="0" xfId="0" applyFont="1"/>
    <xf numFmtId="166" fontId="1" fillId="0" borderId="0" xfId="0" applyNumberFormat="1" applyFont="1"/>
    <xf numFmtId="167" fontId="1" fillId="0" borderId="0" xfId="0" applyNumberFormat="1" applyFont="1"/>
    <xf numFmtId="168" fontId="1" fillId="0" borderId="0" xfId="0" applyNumberFormat="1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'3 Frontier'!$A$6</c:f>
          <c:strCache>
            <c:ptCount val="1"/>
            <c:pt idx="0">
              <c:v>Efficient frontier (risk-free rate 0.25%)</c:v>
            </c:pt>
          </c:strCache>
        </c:strRef>
      </c:tx>
      <c:layout>
        <c:manualLayout>
          <c:xMode val="edge"/>
          <c:yMode val="edge"/>
          <c:x val="2.1428571428571429E-2"/>
          <c:y val="1.7647058823529412E-2"/>
        </c:manualLayout>
      </c:layout>
      <c:overlay val="0"/>
      <c:txPr>
        <a:bodyPr/>
        <a:lstStyle/>
        <a:p>
          <a:pPr algn="l">
            <a:defRPr sz="1600" b="1">
              <a:solidFill>
                <a:srgbClr val="0A0A0A"/>
              </a:solidFill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Efficient frontier</c:v>
          </c:tx>
          <c:spPr>
            <a:ln w="31750">
              <a:solidFill>
                <a:srgbClr val="D4622B"/>
              </a:solidFill>
              <a:prstDash val="solid"/>
            </a:ln>
          </c:spPr>
          <c:marker>
            <c:symbol val="none"/>
          </c:marker>
          <c:xVal>
            <c:numRef>
              <c:f>'3 Frontier'!McCh1_FrX</c:f>
              <c:numCache>
                <c:formatCode>0.00%</c:formatCode>
                <c:ptCount val="50"/>
                <c:pt idx="0">
                  <c:v>2.6350038580287935E-2</c:v>
                </c:pt>
                <c:pt idx="1">
                  <c:v>2.5211241613785639E-2</c:v>
                </c:pt>
                <c:pt idx="2">
                  <c:v>2.4099302602767575E-2</c:v>
                </c:pt>
                <c:pt idx="3">
                  <c:v>2.3018114168539359E-2</c:v>
                </c:pt>
                <c:pt idx="4">
                  <c:v>2.1972216217694879E-2</c:v>
                </c:pt>
                <c:pt idx="5">
                  <c:v>2.0966890634126569E-2</c:v>
                </c:pt>
                <c:pt idx="6">
                  <c:v>2.0008254094617661E-2</c:v>
                </c:pt>
                <c:pt idx="7">
                  <c:v>1.9103336689469022E-2</c:v>
                </c:pt>
                <c:pt idx="8">
                  <c:v>1.8260126646130127E-2</c:v>
                </c:pt>
                <c:pt idx="9">
                  <c:v>1.748755241019391E-2</c:v>
                </c:pt>
                <c:pt idx="10">
                  <c:v>1.679536439530013E-2</c:v>
                </c:pt>
                <c:pt idx="11">
                  <c:v>1.6193873926507549E-2</c:v>
                </c:pt>
                <c:pt idx="12">
                  <c:v>1.5693513055699028E-2</c:v>
                </c:pt>
                <c:pt idx="13">
                  <c:v>1.5304204096137763E-2</c:v>
                </c:pt>
                <c:pt idx="14">
                  <c:v>1.5034576339496666E-2</c:v>
                </c:pt>
                <c:pt idx="15">
                  <c:v>1.4891132264040076E-2</c:v>
                </c:pt>
                <c:pt idx="16">
                  <c:v>1.4877522179690633E-2</c:v>
                </c:pt>
                <c:pt idx="17">
                  <c:v>1.4994099640001977E-2</c:v>
                </c:pt>
                <c:pt idx="18">
                  <c:v>1.5237876936322104E-2</c:v>
                </c:pt>
                <c:pt idx="19">
                  <c:v>1.5602893152994292E-2</c:v>
                </c:pt>
                <c:pt idx="20">
                  <c:v>1.6080894492101001E-2</c:v>
                </c:pt>
                <c:pt idx="21">
                  <c:v>1.6662159892807466E-2</c:v>
                </c:pt>
                <c:pt idx="22">
                  <c:v>1.7336305506824346E-2</c:v>
                </c:pt>
                <c:pt idx="23">
                  <c:v>1.8092952126822305E-2</c:v>
                </c:pt>
                <c:pt idx="24">
                  <c:v>1.8922205379027269E-2</c:v>
                </c:pt>
                <c:pt idx="25">
                  <c:v>1.9814951623805761E-2</c:v>
                </c:pt>
                <c:pt idx="26">
                  <c:v>2.0763002456448958E-2</c:v>
                </c:pt>
                <c:pt idx="27">
                  <c:v>2.1759130172511906E-2</c:v>
                </c:pt>
                <c:pt idx="28">
                  <c:v>2.2797033412863155E-2</c:v>
                </c:pt>
                <c:pt idx="29">
                  <c:v>2.3871263701261181E-2</c:v>
                </c:pt>
                <c:pt idx="30">
                  <c:v>2.4977134356610441E-2</c:v>
                </c:pt>
                <c:pt idx="31">
                  <c:v>2.6110625468308071E-2</c:v>
                </c:pt>
                <c:pt idx="32">
                  <c:v>2.726829286423E-2</c:v>
                </c:pt>
                <c:pt idx="33">
                  <c:v>2.8447185112373492E-2</c:v>
                </c:pt>
                <c:pt idx="34">
                  <c:v>2.9644770156149643E-2</c:v>
                </c:pt>
                <c:pt idx="35">
                  <c:v>3.0858871756908188E-2</c:v>
                </c:pt>
                <c:pt idx="36">
                  <c:v>3.2087615154647135E-2</c:v>
                </c:pt>
                <c:pt idx="37">
                  <c:v>3.3329381005671926E-2</c:v>
                </c:pt>
                <c:pt idx="38">
                  <c:v>3.4582766543971265E-2</c:v>
                </c:pt>
                <c:pt idx="39">
                  <c:v>3.5846552932652535E-2</c:v>
                </c:pt>
                <c:pt idx="40">
                  <c:v>3.7119677856592065E-2</c:v>
                </c:pt>
                <c:pt idx="41">
                  <c:v>3.8401212518694675E-2</c:v>
                </c:pt>
                <c:pt idx="42">
                  <c:v>3.969034231824918E-2</c:v>
                </c:pt>
                <c:pt idx="43">
                  <c:v>4.0986350599665745E-2</c:v>
                </c:pt>
                <c:pt idx="44">
                  <c:v>4.228860495834201E-2</c:v>
                </c:pt>
                <c:pt idx="45">
                  <c:v>4.3596545675910675E-2</c:v>
                </c:pt>
                <c:pt idx="46">
                  <c:v>4.4909675929869414E-2</c:v>
                </c:pt>
                <c:pt idx="47">
                  <c:v>4.6227553483664786E-2</c:v>
                </c:pt>
                <c:pt idx="48">
                  <c:v>4.7549783614117026E-2</c:v>
                </c:pt>
                <c:pt idx="49">
                  <c:v>4.8876013075113717E-2</c:v>
                </c:pt>
              </c:numCache>
            </c:numRef>
          </c:xVal>
          <c:yVal>
            <c:numRef>
              <c:f>'3 Frontier'!McCh1_FrY</c:f>
              <c:numCache>
                <c:formatCode>0.00%</c:formatCode>
                <c:ptCount val="50"/>
                <c:pt idx="0">
                  <c:v>-8.2325000000000031E-4</c:v>
                </c:pt>
                <c:pt idx="1">
                  <c:v>-5.2306632653061243E-4</c:v>
                </c:pt>
                <c:pt idx="2">
                  <c:v>-2.2288265306122455E-4</c:v>
                </c:pt>
                <c:pt idx="3">
                  <c:v>7.7301020408163329E-5</c:v>
                </c:pt>
                <c:pt idx="4">
                  <c:v>3.7748469387755121E-4</c:v>
                </c:pt>
                <c:pt idx="5">
                  <c:v>6.7766836734693898E-4</c:v>
                </c:pt>
                <c:pt idx="6">
                  <c:v>9.7785204081632686E-4</c:v>
                </c:pt>
                <c:pt idx="7">
                  <c:v>1.2780357142857151E-3</c:v>
                </c:pt>
                <c:pt idx="8">
                  <c:v>1.5782193877551028E-3</c:v>
                </c:pt>
                <c:pt idx="9">
                  <c:v>1.8784030612244906E-3</c:v>
                </c:pt>
                <c:pt idx="10">
                  <c:v>2.1785867346938784E-3</c:v>
                </c:pt>
                <c:pt idx="11">
                  <c:v>2.4787704081632666E-3</c:v>
                </c:pt>
                <c:pt idx="12">
                  <c:v>2.7789540816326543E-3</c:v>
                </c:pt>
                <c:pt idx="13">
                  <c:v>3.0791377551020421E-3</c:v>
                </c:pt>
                <c:pt idx="14">
                  <c:v>3.3793214285714303E-3</c:v>
                </c:pt>
                <c:pt idx="15">
                  <c:v>3.6795051020408181E-3</c:v>
                </c:pt>
                <c:pt idx="16">
                  <c:v>3.9796887755102059E-3</c:v>
                </c:pt>
                <c:pt idx="17">
                  <c:v>4.2798724489795945E-3</c:v>
                </c:pt>
                <c:pt idx="18">
                  <c:v>4.5800561224489814E-3</c:v>
                </c:pt>
                <c:pt idx="19">
                  <c:v>4.88023979591837E-3</c:v>
                </c:pt>
                <c:pt idx="20">
                  <c:v>5.1804234693877569E-3</c:v>
                </c:pt>
                <c:pt idx="21">
                  <c:v>5.4806071428571456E-3</c:v>
                </c:pt>
                <c:pt idx="22">
                  <c:v>5.7807908163265333E-3</c:v>
                </c:pt>
                <c:pt idx="23">
                  <c:v>6.0809744897959211E-3</c:v>
                </c:pt>
                <c:pt idx="24">
                  <c:v>6.3811581632653089E-3</c:v>
                </c:pt>
                <c:pt idx="25">
                  <c:v>6.6813418367346975E-3</c:v>
                </c:pt>
                <c:pt idx="26">
                  <c:v>6.9815255102040844E-3</c:v>
                </c:pt>
                <c:pt idx="27">
                  <c:v>7.2817091836734739E-3</c:v>
                </c:pt>
                <c:pt idx="28">
                  <c:v>7.5818928571428608E-3</c:v>
                </c:pt>
                <c:pt idx="29">
                  <c:v>7.8820765306122469E-3</c:v>
                </c:pt>
                <c:pt idx="30">
                  <c:v>8.1822602040816355E-3</c:v>
                </c:pt>
                <c:pt idx="31">
                  <c:v>8.4824438775510224E-3</c:v>
                </c:pt>
                <c:pt idx="32">
                  <c:v>8.782627551020411E-3</c:v>
                </c:pt>
                <c:pt idx="33">
                  <c:v>9.0828112244897997E-3</c:v>
                </c:pt>
                <c:pt idx="34">
                  <c:v>9.3829948979591883E-3</c:v>
                </c:pt>
                <c:pt idx="35">
                  <c:v>9.6831785714285752E-3</c:v>
                </c:pt>
                <c:pt idx="36">
                  <c:v>9.9833622448979621E-3</c:v>
                </c:pt>
                <c:pt idx="37">
                  <c:v>1.0283545918367352E-2</c:v>
                </c:pt>
                <c:pt idx="38">
                  <c:v>1.0583729591836739E-2</c:v>
                </c:pt>
                <c:pt idx="39">
                  <c:v>1.0883913265306126E-2</c:v>
                </c:pt>
                <c:pt idx="40">
                  <c:v>1.1184096938775513E-2</c:v>
                </c:pt>
                <c:pt idx="41">
                  <c:v>1.1484280612244904E-2</c:v>
                </c:pt>
                <c:pt idx="42">
                  <c:v>1.178446428571429E-2</c:v>
                </c:pt>
                <c:pt idx="43">
                  <c:v>1.2084647959183677E-2</c:v>
                </c:pt>
                <c:pt idx="44">
                  <c:v>1.2384831632653066E-2</c:v>
                </c:pt>
                <c:pt idx="45">
                  <c:v>1.2685015306122455E-2</c:v>
                </c:pt>
                <c:pt idx="46">
                  <c:v>1.2985198979591842E-2</c:v>
                </c:pt>
                <c:pt idx="47">
                  <c:v>1.328538265306123E-2</c:v>
                </c:pt>
                <c:pt idx="48">
                  <c:v>1.3585566326530617E-2</c:v>
                </c:pt>
                <c:pt idx="49">
                  <c:v>1.3885750000000006E-2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9F6-4605-8336-A44F5AC801FF}"/>
            </c:ext>
          </c:extLst>
        </c:ser>
        <c:ser>
          <c:idx val="1"/>
          <c:order val="1"/>
          <c:tx>
            <c:v>Assets</c:v>
          </c:tx>
          <c:spPr>
            <a:ln w="38100">
              <a:noFill/>
            </a:ln>
          </c:spPr>
          <c:marker>
            <c:symbol val="circle"/>
            <c:size val="7"/>
            <c:spPr>
              <a:solidFill>
                <a:srgbClr val="8C8C8C"/>
              </a:solidFill>
              <a:ln>
                <a:solidFill>
                  <a:srgbClr val="8C8C8C"/>
                </a:solidFill>
                <a:prstDash val="solid"/>
              </a:ln>
            </c:spPr>
          </c:marker>
          <c:dLbls>
            <c:dLbl>
              <c:idx val="0"/>
              <c:tx>
                <c:strRef>
                  <c:f>'3 Frontier'!$E$8</c:f>
                  <c:strCache>
                    <c:ptCount val="1"/>
                    <c:pt idx="0">
                      <c:v>US equity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rgbClr val="525252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{A460C806-FD1F-4306-BA61-8E0FC21ECD0D}</c15:txfldGUID>
                      <c15:f>'3 Frontier'!$E$8</c15:f>
                      <c15:dlblFieldTableCache>
                        <c:ptCount val="1"/>
                        <c:pt idx="0">
                          <c:v>US equity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B9F6-4605-8336-A44F5AC801FF}"/>
                </c:ext>
              </c:extLst>
            </c:dLbl>
            <c:dLbl>
              <c:idx val="1"/>
              <c:tx>
                <c:strRef>
                  <c:f>'3 Frontier'!$E$9</c:f>
                  <c:strCache>
                    <c:ptCount val="1"/>
                    <c:pt idx="0">
                      <c:v>Intl equity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rgbClr val="525252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{611273B7-1B37-48B2-A330-A45E98EE155D}</c15:txfldGUID>
                      <c15:f>'3 Frontier'!$E$9</c15:f>
                      <c15:dlblFieldTableCache>
                        <c:ptCount val="1"/>
                        <c:pt idx="0">
                          <c:v>Intl equity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B9F6-4605-8336-A44F5AC801FF}"/>
                </c:ext>
              </c:extLst>
            </c:dLbl>
            <c:dLbl>
              <c:idx val="2"/>
              <c:tx>
                <c:strRef>
                  <c:f>'3 Frontier'!$E$10</c:f>
                  <c:strCache>
                    <c:ptCount val="1"/>
                    <c:pt idx="0">
                      <c:v>Bonds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rgbClr val="525252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{1D41247A-6568-48A7-AF41-8DC037E1C4B4}</c15:txfldGUID>
                      <c15:f>'3 Frontier'!$E$10</c15:f>
                      <c15:dlblFieldTableCache>
                        <c:ptCount val="1"/>
                        <c:pt idx="0">
                          <c:v>Bonds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B9F6-4605-8336-A44F5AC801FF}"/>
                </c:ext>
              </c:extLst>
            </c:dLbl>
            <c:dLbl>
              <c:idx val="3"/>
              <c:tx>
                <c:strRef>
                  <c:f>'3 Frontier'!$E$11</c:f>
                  <c:strCache>
                    <c:ptCount val="1"/>
                    <c:pt idx="0">
                      <c:v>Real estate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rgbClr val="525252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{84F0ED1C-F192-463D-806C-9B5232256196}</c15:txfldGUID>
                      <c15:f>'3 Frontier'!$E$11</c15:f>
                      <c15:dlblFieldTableCache>
                        <c:ptCount val="1"/>
                        <c:pt idx="0">
                          <c:v>Real estate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B9F6-4605-8336-A44F5AC801FF}"/>
                </c:ext>
              </c:extLst>
            </c:dLbl>
            <c:dLbl>
              <c:idx val="4"/>
              <c:tx>
                <c:strRef>
                  <c:f>'3 Frontier'!$E$12</c:f>
                  <c:strCache>
                    <c:ptCount val="1"/>
                    <c:pt idx="0">
                      <c:v>Commodities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>
                      <a:solidFill>
                        <a:srgbClr val="525252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{C134BC2B-44B5-461F-8C38-32645DAABCE1}</c15:txfldGUID>
                      <c15:f>'3 Frontier'!$E$12</c15:f>
                      <c15:dlblFieldTableCache>
                        <c:ptCount val="1"/>
                        <c:pt idx="0">
                          <c:v>Commodities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B9F6-4605-8336-A44F5AC801F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'3 Frontier'!$F$8:$F$12</c:f>
              <c:numCache>
                <c:formatCode>0.00%</c:formatCode>
                <c:ptCount val="5"/>
                <c:pt idx="0">
                  <c:v>5.0021307329724894E-2</c:v>
                </c:pt>
                <c:pt idx="1">
                  <c:v>5.5440857124105319E-2</c:v>
                </c:pt>
                <c:pt idx="2">
                  <c:v>1.6051407610378283E-2</c:v>
                </c:pt>
                <c:pt idx="3">
                  <c:v>5.7992971079932371E-2</c:v>
                </c:pt>
                <c:pt idx="4">
                  <c:v>6.078249480212003E-2</c:v>
                </c:pt>
              </c:numCache>
            </c:numRef>
          </c:xVal>
          <c:yVal>
            <c:numRef>
              <c:f>'3 Frontier'!$G$8:$G$12</c:f>
              <c:numCache>
                <c:formatCode>0.00%</c:formatCode>
                <c:ptCount val="5"/>
                <c:pt idx="0">
                  <c:v>9.2125000000000037E-3</c:v>
                </c:pt>
                <c:pt idx="1">
                  <c:v>1.2660000000000005E-2</c:v>
                </c:pt>
                <c:pt idx="2">
                  <c:v>4.2566666666666673E-3</c:v>
                </c:pt>
                <c:pt idx="3">
                  <c:v>1.1653333333333333E-2</c:v>
                </c:pt>
                <c:pt idx="4">
                  <c:v>4.0250000000000019E-4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9F6-4605-8336-A44F5AC801FF}"/>
            </c:ext>
          </c:extLst>
        </c:ser>
        <c:ser>
          <c:idx val="2"/>
          <c:order val="2"/>
          <c:tx>
            <c:v>Minimum variance</c:v>
          </c:tx>
          <c:spPr>
            <a:ln w="38100">
              <a:noFill/>
            </a:ln>
          </c:spPr>
          <c:marker>
            <c:symbol val="diamond"/>
            <c:size val="9"/>
            <c:spPr>
              <a:solidFill>
                <a:srgbClr val="B04A1C"/>
              </a:solidFill>
              <a:ln>
                <a:solidFill>
                  <a:srgbClr val="B04A1C"/>
                </a:solidFill>
                <a:prstDash val="solid"/>
              </a:ln>
            </c:spPr>
          </c:marker>
          <c:xVal>
            <c:numRef>
              <c:f>'3 Frontier'!$F$13</c:f>
              <c:numCache>
                <c:formatCode>0.00%</c:formatCode>
                <c:ptCount val="1"/>
                <c:pt idx="0">
                  <c:v>1.4867285958016308E-2</c:v>
                </c:pt>
              </c:numCache>
            </c:numRef>
          </c:xVal>
          <c:yVal>
            <c:numRef>
              <c:f>'3 Frontier'!$G$13</c:f>
              <c:numCache>
                <c:formatCode>0.00%</c:formatCode>
                <c:ptCount val="1"/>
                <c:pt idx="0">
                  <c:v>3.8608818826248227E-3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B9F6-4605-8336-A44F5AC801FF}"/>
            </c:ext>
          </c:extLst>
        </c:ser>
        <c:ser>
          <c:idx val="3"/>
          <c:order val="3"/>
          <c:tx>
            <c:v>Tangency</c:v>
          </c:tx>
          <c:spPr>
            <a:ln w="38100">
              <a:noFill/>
            </a:ln>
          </c:spPr>
          <c:marker>
            <c:symbol val="diamond"/>
            <c:size val="9"/>
            <c:spPr>
              <a:solidFill>
                <a:srgbClr val="0A0A0A"/>
              </a:solidFill>
              <a:ln>
                <a:solidFill>
                  <a:srgbClr val="0A0A0A"/>
                </a:solidFill>
                <a:prstDash val="solid"/>
              </a:ln>
            </c:spPr>
          </c:marker>
          <c:xVal>
            <c:numRef>
              <c:f>'3 Frontier'!$F$14</c:f>
              <c:numCache>
                <c:formatCode>0.00%</c:formatCode>
                <c:ptCount val="1"/>
                <c:pt idx="0">
                  <c:v>3.8000175301845102E-2</c:v>
                </c:pt>
              </c:numCache>
            </c:numRef>
          </c:xVal>
          <c:yVal>
            <c:numRef>
              <c:f>'3 Frontier'!$G$14</c:f>
              <c:numCache>
                <c:formatCode>0.00%</c:formatCode>
                <c:ptCount val="1"/>
                <c:pt idx="0">
                  <c:v>1.1390542104781793E-2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9F6-4605-8336-A44F5AC801FF}"/>
            </c:ext>
          </c:extLst>
        </c:ser>
        <c:ser>
          <c:idx val="4"/>
          <c:order val="4"/>
          <c:tx>
            <c:v>Capital market line</c:v>
          </c:tx>
          <c:spPr>
            <a:ln w="19050">
              <a:solidFill>
                <a:srgbClr val="0A0A0A"/>
              </a:solidFill>
              <a:prstDash val="dash"/>
            </a:ln>
          </c:spPr>
          <c:marker>
            <c:symbol val="none"/>
          </c:marker>
          <c:xVal>
            <c:numRef>
              <c:f>'3 Frontier'!$F$15:$F$16</c:f>
              <c:numCache>
                <c:formatCode>0.00%</c:formatCode>
                <c:ptCount val="2"/>
                <c:pt idx="0">
                  <c:v>0</c:v>
                </c:pt>
                <c:pt idx="1">
                  <c:v>4.8876013075113717E-2</c:v>
                </c:pt>
              </c:numCache>
            </c:numRef>
          </c:xVal>
          <c:yVal>
            <c:numRef>
              <c:f>'3 Frontier'!$G$15:$G$16</c:f>
              <c:numCache>
                <c:formatCode>0.00%</c:formatCode>
                <c:ptCount val="2"/>
                <c:pt idx="0">
                  <c:v>2.5000000000000001E-3</c:v>
                </c:pt>
                <c:pt idx="1">
                  <c:v>1.3935059146610439E-2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B9F6-4605-8336-A44F5AC80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452416"/>
        <c:axId val="68490768"/>
      </c:scatterChart>
      <c:valAx>
        <c:axId val="31452416"/>
        <c:scaling>
          <c:orientation val="minMax"/>
          <c:max val="7.0000000000000007E-2"/>
          <c:min val="0"/>
        </c:scaling>
        <c:delete val="0"/>
        <c:axPos val="b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'3 Frontier'!$B$7</c:f>
              <c:strCache>
                <c:ptCount val="1"/>
                <c:pt idx="0">
                  <c:v>Standard deviation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0%" sourceLinked="0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68490768"/>
        <c:crosses val="autoZero"/>
        <c:crossBetween val="midCat"/>
        <c:majorUnit val="0.01"/>
      </c:valAx>
      <c:valAx>
        <c:axId val="68490768"/>
        <c:scaling>
          <c:orientation val="minMax"/>
          <c:max val="1.4999999999999999E-2"/>
          <c:min val="-5.0000000000000001E-3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'3 Frontier'!$C$7</c:f>
              <c:strCache>
                <c:ptCount val="1"/>
                <c:pt idx="0">
                  <c:v>Mean return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0.0%" sourceLinked="0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31452416"/>
        <c:crosses val="autoZero"/>
        <c:crossBetween val="midCat"/>
        <c:majorUnit val="5.0000000000000001E-3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overlay val="0"/>
      <c:txPr>
        <a:bodyPr/>
        <a:lstStyle/>
        <a:p>
          <a:pPr>
            <a:defRPr>
              <a:solidFill>
                <a:srgbClr val="52525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>
          <a:solidFill>
            <a:srgbClr val="0A0A0A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16</xdr:col>
      <xdr:colOff>50800</xdr:colOff>
      <xdr:row>30</xdr:row>
      <xdr:rowOff>25400</xdr:rowOff>
    </xdr:to>
    <xdr:graphicFrame macro="">
      <xdr:nvGraphicFramePr>
        <xdr:cNvPr id="2" name="McChart1">
          <a:extLst>
            <a:ext uri="{FF2B5EF4-FFF2-40B4-BE49-F238E27FC236}">
              <a16:creationId xmlns:a16="http://schemas.microsoft.com/office/drawing/2014/main" id="{543334BC-9FA0-B5D9-00D1-13CF9CB65F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C0B14-ECF5-4676-8457-D3A668BF402B}">
  <sheetPr>
    <pageSetUpPr fitToPage="1"/>
  </sheetPr>
  <dimension ref="A1:A20"/>
  <sheetViews>
    <sheetView tabSelected="1"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" ht="21" x14ac:dyDescent="0.5">
      <c r="A1" s="14" t="s">
        <v>28</v>
      </c>
    </row>
    <row r="2" spans="1:1" x14ac:dyDescent="0.3">
      <c r="A2" s="4" t="s">
        <v>29</v>
      </c>
    </row>
    <row r="5" spans="1:1" ht="14.5" x14ac:dyDescent="0.35">
      <c r="A5" s="15" t="s">
        <v>30</v>
      </c>
    </row>
    <row r="6" spans="1:1" x14ac:dyDescent="0.3">
      <c r="A6" s="1" t="s">
        <v>31</v>
      </c>
    </row>
    <row r="7" spans="1:1" x14ac:dyDescent="0.3">
      <c r="A7" s="1" t="s">
        <v>32</v>
      </c>
    </row>
    <row r="8" spans="1:1" x14ac:dyDescent="0.3">
      <c r="A8" s="1" t="s">
        <v>33</v>
      </c>
    </row>
    <row r="9" spans="1:1" x14ac:dyDescent="0.3">
      <c r="A9" s="1" t="s">
        <v>34</v>
      </c>
    </row>
    <row r="10" spans="1:1" x14ac:dyDescent="0.3">
      <c r="A10" s="1" t="s">
        <v>35</v>
      </c>
    </row>
    <row r="12" spans="1:1" ht="14.5" x14ac:dyDescent="0.35">
      <c r="A12" s="15" t="s">
        <v>36</v>
      </c>
    </row>
    <row r="13" spans="1:1" x14ac:dyDescent="0.3">
      <c r="A13" s="1" t="s">
        <v>37</v>
      </c>
    </row>
    <row r="15" spans="1:1" ht="14.5" x14ac:dyDescent="0.35">
      <c r="A15" s="15" t="s">
        <v>38</v>
      </c>
    </row>
    <row r="16" spans="1:1" x14ac:dyDescent="0.3">
      <c r="A16" s="4" t="s">
        <v>39</v>
      </c>
    </row>
    <row r="17" spans="1:1" x14ac:dyDescent="0.3">
      <c r="A17" s="4" t="s">
        <v>40</v>
      </c>
    </row>
    <row r="18" spans="1:1" x14ac:dyDescent="0.3">
      <c r="A18" s="4" t="s">
        <v>41</v>
      </c>
    </row>
    <row r="19" spans="1:1" x14ac:dyDescent="0.3">
      <c r="A19" s="4" t="s">
        <v>42</v>
      </c>
    </row>
    <row r="20" spans="1:1" x14ac:dyDescent="0.3">
      <c r="A20" s="4" t="str" cm="1">
        <f t="array" ref="A20">fx.RiskVersionλ()</f>
        <v>0.9.0 (41 distributions incl. metalog, 5 copulas, time series, SARIMA, Holt-Winters, VAR and VECM, regression, diagnostics, bootstrap, portfolios, VaR, CVaR, ES and chart data)</v>
      </c>
    </row>
  </sheetData>
  <printOptions horizontalCentered="1"/>
  <pageMargins left="0.4" right="0.4" top="0.5" bottom="0.6" header="0.25" footer="0.3"/>
  <pageSetup scale="60" orientation="portrait" r:id="rId1"/>
  <headerFooter>
    <oddFooter>&amp;C&amp;8&amp;A&amp;L&amp;8&amp;F&amp;R&amp;8Page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3307-5321-4143-9439-49109BD72881}">
  <sheetPr>
    <pageSetUpPr fitToPage="1"/>
  </sheetPr>
  <dimension ref="A1:G124"/>
  <sheetViews>
    <sheetView workbookViewId="0"/>
  </sheetViews>
  <sheetFormatPr defaultRowHeight="13" x14ac:dyDescent="0.3"/>
  <cols>
    <col min="1" max="26" width="12.6328125" style="1" customWidth="1"/>
    <col min="27" max="16384" width="8.7265625" style="1"/>
  </cols>
  <sheetData>
    <row r="1" spans="1:7" ht="17" x14ac:dyDescent="0.4">
      <c r="A1" s="3" t="s">
        <v>0</v>
      </c>
    </row>
    <row r="2" spans="1:7" x14ac:dyDescent="0.3">
      <c r="A2" s="4" t="s">
        <v>1</v>
      </c>
    </row>
    <row r="4" spans="1:7" x14ac:dyDescent="0.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 x14ac:dyDescent="0.3">
      <c r="A5" s="6">
        <v>42370</v>
      </c>
      <c r="B5" s="7">
        <v>2.8799999999999999E-2</v>
      </c>
      <c r="C5" s="7">
        <v>7.9000000000000008E-3</v>
      </c>
      <c r="D5" s="7">
        <v>1.38E-2</v>
      </c>
      <c r="E5" s="7">
        <v>7.4499999999999997E-2</v>
      </c>
      <c r="F5" s="7">
        <v>-7.2499999999999995E-2</v>
      </c>
      <c r="G5" s="7">
        <v>1.3100000000000001E-2</v>
      </c>
    </row>
    <row r="6" spans="1:7" x14ac:dyDescent="0.3">
      <c r="A6" s="6">
        <v>42401</v>
      </c>
      <c r="B6" s="7">
        <v>3.3300000000000003E-2</v>
      </c>
      <c r="C6" s="7">
        <v>9.4999999999999998E-3</v>
      </c>
      <c r="D6" s="7">
        <v>1.54E-2</v>
      </c>
      <c r="E6" s="7">
        <v>7.1400000000000005E-2</v>
      </c>
      <c r="F6" s="7">
        <v>-0.158</v>
      </c>
      <c r="G6" s="7">
        <v>3.0099999999999998E-2</v>
      </c>
    </row>
    <row r="7" spans="1:7" x14ac:dyDescent="0.3">
      <c r="A7" s="6">
        <v>42430</v>
      </c>
      <c r="B7" s="7">
        <v>-2.2000000000000001E-3</v>
      </c>
      <c r="C7" s="7">
        <v>4.5600000000000002E-2</v>
      </c>
      <c r="D7" s="7">
        <v>-3.5999999999999999E-3</v>
      </c>
      <c r="E7" s="7">
        <v>3.3999999999999998E-3</v>
      </c>
      <c r="F7" s="7">
        <v>-2.9999999999999997E-4</v>
      </c>
      <c r="G7" s="7">
        <v>2.2700000000000001E-2</v>
      </c>
    </row>
    <row r="8" spans="1:7" x14ac:dyDescent="0.3">
      <c r="A8" s="6">
        <v>42461</v>
      </c>
      <c r="B8" s="7">
        <v>-6.1100000000000002E-2</v>
      </c>
      <c r="C8" s="7">
        <v>-9.9099999999999994E-2</v>
      </c>
      <c r="D8" s="7">
        <v>3.8399999999999997E-2</v>
      </c>
      <c r="E8" s="7">
        <v>-9.8299999999999998E-2</v>
      </c>
      <c r="F8" s="7">
        <v>-1.83E-2</v>
      </c>
      <c r="G8" s="7">
        <v>-7.0499999999999993E-2</v>
      </c>
    </row>
    <row r="9" spans="1:7" x14ac:dyDescent="0.3">
      <c r="A9" s="6">
        <v>42491</v>
      </c>
      <c r="B9" s="7">
        <v>1.9400000000000001E-2</v>
      </c>
      <c r="C9" s="7">
        <v>1.7500000000000002E-2</v>
      </c>
      <c r="D9" s="7">
        <v>2.4799999999999999E-2</v>
      </c>
      <c r="E9" s="7">
        <v>6.3700000000000007E-2</v>
      </c>
      <c r="F9" s="7">
        <v>-0.10299999999999999</v>
      </c>
      <c r="G9" s="7">
        <v>2.3E-2</v>
      </c>
    </row>
    <row r="10" spans="1:7" x14ac:dyDescent="0.3">
      <c r="A10" s="6">
        <v>42522</v>
      </c>
      <c r="B10" s="7">
        <v>-5.0700000000000002E-2</v>
      </c>
      <c r="C10" s="7">
        <v>-7.6100000000000001E-2</v>
      </c>
      <c r="D10" s="7">
        <v>-6.9999999999999999E-4</v>
      </c>
      <c r="E10" s="7">
        <v>-7.4700000000000003E-2</v>
      </c>
      <c r="F10" s="7">
        <v>-3.7100000000000001E-2</v>
      </c>
      <c r="G10" s="7">
        <v>-5.4300000000000001E-2</v>
      </c>
    </row>
    <row r="11" spans="1:7" x14ac:dyDescent="0.3">
      <c r="A11" s="6">
        <v>42552</v>
      </c>
      <c r="B11" s="7">
        <v>-3.7400000000000003E-2</v>
      </c>
      <c r="C11" s="7">
        <v>-2.8999999999999998E-3</v>
      </c>
      <c r="D11" s="7">
        <v>-5.7000000000000002E-3</v>
      </c>
      <c r="E11" s="7">
        <v>-5.9499999999999997E-2</v>
      </c>
      <c r="F11" s="7">
        <v>-1.0999999999999999E-2</v>
      </c>
      <c r="G11" s="7">
        <v>-2.58E-2</v>
      </c>
    </row>
    <row r="12" spans="1:7" x14ac:dyDescent="0.3">
      <c r="A12" s="6">
        <v>42583</v>
      </c>
      <c r="B12" s="7">
        <v>3.6799999999999999E-2</v>
      </c>
      <c r="C12" s="7">
        <v>6.4699999999999994E-2</v>
      </c>
      <c r="D12" s="7">
        <v>3.44E-2</v>
      </c>
      <c r="E12" s="7">
        <v>9.4600000000000004E-2</v>
      </c>
      <c r="F12" s="7">
        <v>-1.9599999999999999E-2</v>
      </c>
      <c r="G12" s="7">
        <v>4.5199999999999997E-2</v>
      </c>
    </row>
    <row r="13" spans="1:7" x14ac:dyDescent="0.3">
      <c r="A13" s="6">
        <v>42614</v>
      </c>
      <c r="B13" s="7">
        <v>8.2299999999999998E-2</v>
      </c>
      <c r="C13" s="7">
        <v>0.108</v>
      </c>
      <c r="D13" s="7">
        <v>8.6999999999999994E-3</v>
      </c>
      <c r="E13" s="7">
        <v>2.2800000000000001E-2</v>
      </c>
      <c r="F13" s="7">
        <v>0.1414</v>
      </c>
      <c r="G13" s="7">
        <v>9.7100000000000006E-2</v>
      </c>
    </row>
    <row r="14" spans="1:7" x14ac:dyDescent="0.3">
      <c r="A14" s="6">
        <v>42644</v>
      </c>
      <c r="B14" s="7">
        <v>4.1099999999999998E-2</v>
      </c>
      <c r="C14" s="7">
        <v>6.0900000000000003E-2</v>
      </c>
      <c r="D14" s="7">
        <v>-1.01E-2</v>
      </c>
      <c r="E14" s="7">
        <v>-6.1000000000000004E-3</v>
      </c>
      <c r="F14" s="7">
        <v>0.1241</v>
      </c>
      <c r="G14" s="7">
        <v>4.8899999999999999E-2</v>
      </c>
    </row>
    <row r="15" spans="1:7" x14ac:dyDescent="0.3">
      <c r="A15" s="6">
        <v>42675</v>
      </c>
      <c r="B15" s="7">
        <v>-4.9799999999999997E-2</v>
      </c>
      <c r="C15" s="7">
        <v>-3.3300000000000003E-2</v>
      </c>
      <c r="D15" s="7">
        <v>1.1900000000000001E-2</v>
      </c>
      <c r="E15" s="7">
        <v>-7.1599999999999997E-2</v>
      </c>
      <c r="F15" s="7">
        <v>-5.7000000000000002E-2</v>
      </c>
      <c r="G15" s="7">
        <v>-4.8000000000000001E-2</v>
      </c>
    </row>
    <row r="16" spans="1:7" x14ac:dyDescent="0.3">
      <c r="A16" s="6">
        <v>42705</v>
      </c>
      <c r="B16" s="7">
        <v>1.8E-3</v>
      </c>
      <c r="C16" s="7">
        <v>3.2199999999999999E-2</v>
      </c>
      <c r="D16" s="7">
        <v>8.0000000000000002E-3</v>
      </c>
      <c r="E16" s="7">
        <v>1.4800000000000001E-2</v>
      </c>
      <c r="F16" s="7">
        <v>0.1026</v>
      </c>
      <c r="G16" s="7">
        <v>1.52E-2</v>
      </c>
    </row>
    <row r="17" spans="1:7" x14ac:dyDescent="0.3">
      <c r="A17" s="6">
        <v>42736</v>
      </c>
      <c r="B17" s="7">
        <v>7.9699999999999993E-2</v>
      </c>
      <c r="C17" s="7">
        <v>6.9099999999999995E-2</v>
      </c>
      <c r="D17" s="7">
        <v>3.95E-2</v>
      </c>
      <c r="E17" s="7">
        <v>9.8699999999999996E-2</v>
      </c>
      <c r="F17" s="7">
        <v>-3.8899999999999997E-2</v>
      </c>
      <c r="G17" s="7">
        <v>7.7499999999999999E-2</v>
      </c>
    </row>
    <row r="18" spans="1:7" x14ac:dyDescent="0.3">
      <c r="A18" s="6">
        <v>42767</v>
      </c>
      <c r="B18" s="7">
        <v>1.7600000000000001E-2</v>
      </c>
      <c r="C18" s="7">
        <v>0.05</v>
      </c>
      <c r="D18" s="7">
        <v>4.0000000000000002E-4</v>
      </c>
      <c r="E18" s="7">
        <v>6.5500000000000003E-2</v>
      </c>
      <c r="F18" s="7">
        <v>2.3900000000000001E-2</v>
      </c>
      <c r="G18" s="7">
        <v>2.6700000000000002E-2</v>
      </c>
    </row>
    <row r="19" spans="1:7" x14ac:dyDescent="0.3">
      <c r="A19" s="6">
        <v>42795</v>
      </c>
      <c r="B19" s="7">
        <v>-1.9E-2</v>
      </c>
      <c r="C19" s="7">
        <v>1.5900000000000001E-2</v>
      </c>
      <c r="D19" s="7">
        <v>-5.0000000000000001E-4</v>
      </c>
      <c r="E19" s="7">
        <v>0.1181</v>
      </c>
      <c r="F19" s="7">
        <v>3.4200000000000001E-2</v>
      </c>
      <c r="G19" s="7">
        <v>-4.7000000000000002E-3</v>
      </c>
    </row>
    <row r="20" spans="1:7" x14ac:dyDescent="0.3">
      <c r="A20" s="6">
        <v>42826</v>
      </c>
      <c r="B20" s="7">
        <v>4.7000000000000002E-3</v>
      </c>
      <c r="C20" s="7">
        <v>2.2200000000000001E-2</v>
      </c>
      <c r="D20" s="7">
        <v>-2.5100000000000001E-2</v>
      </c>
      <c r="E20" s="7">
        <v>-4.2599999999999999E-2</v>
      </c>
      <c r="F20" s="7">
        <v>-1.2999999999999999E-3</v>
      </c>
      <c r="G20" s="7">
        <v>5.1000000000000004E-3</v>
      </c>
    </row>
    <row r="21" spans="1:7" x14ac:dyDescent="0.3">
      <c r="A21" s="6">
        <v>42856</v>
      </c>
      <c r="B21" s="7">
        <v>-1.9099999999999999E-2</v>
      </c>
      <c r="C21" s="7">
        <v>-3.5999999999999999E-3</v>
      </c>
      <c r="D21" s="7">
        <v>1.7899999999999999E-2</v>
      </c>
      <c r="E21" s="7">
        <v>6.3799999999999996E-2</v>
      </c>
      <c r="F21" s="7">
        <v>-3.9800000000000002E-2</v>
      </c>
      <c r="G21" s="7">
        <v>-1.29E-2</v>
      </c>
    </row>
    <row r="22" spans="1:7" x14ac:dyDescent="0.3">
      <c r="A22" s="6">
        <v>42887</v>
      </c>
      <c r="B22" s="7">
        <v>8.6300000000000002E-2</v>
      </c>
      <c r="C22" s="7">
        <v>4.7699999999999999E-2</v>
      </c>
      <c r="D22" s="7">
        <v>-1E-4</v>
      </c>
      <c r="E22" s="7">
        <v>0.1051</v>
      </c>
      <c r="F22" s="7">
        <v>4.4999999999999997E-3</v>
      </c>
      <c r="G22" s="7">
        <v>7.1599999999999997E-2</v>
      </c>
    </row>
    <row r="23" spans="1:7" x14ac:dyDescent="0.3">
      <c r="A23" s="6">
        <v>42917</v>
      </c>
      <c r="B23" s="7">
        <v>-1.3899999999999999E-2</v>
      </c>
      <c r="C23" s="7">
        <v>-2.53E-2</v>
      </c>
      <c r="D23" s="7">
        <v>-2.1399999999999999E-2</v>
      </c>
      <c r="E23" s="7">
        <v>1.2699999999999999E-2</v>
      </c>
      <c r="F23" s="7">
        <v>-1.4500000000000001E-2</v>
      </c>
      <c r="G23" s="7">
        <v>-1.8200000000000001E-2</v>
      </c>
    </row>
    <row r="24" spans="1:7" x14ac:dyDescent="0.3">
      <c r="A24" s="6">
        <v>42948</v>
      </c>
      <c r="B24" s="7">
        <v>-6.4799999999999996E-2</v>
      </c>
      <c r="C24" s="7">
        <v>-2.0199999999999999E-2</v>
      </c>
      <c r="D24" s="7">
        <v>1.4500000000000001E-2</v>
      </c>
      <c r="E24" s="7">
        <v>-1.8E-3</v>
      </c>
      <c r="F24" s="7">
        <v>-3.9699999999999999E-2</v>
      </c>
      <c r="G24" s="7">
        <v>-4.9200000000000001E-2</v>
      </c>
    </row>
    <row r="25" spans="1:7" x14ac:dyDescent="0.3">
      <c r="A25" s="6">
        <v>42979</v>
      </c>
      <c r="B25" s="7">
        <v>6.8999999999999999E-3</v>
      </c>
      <c r="C25" s="7">
        <v>-5.1999999999999998E-3</v>
      </c>
      <c r="D25" s="7">
        <v>-3.85E-2</v>
      </c>
      <c r="E25" s="7">
        <v>-1.95E-2</v>
      </c>
      <c r="F25" s="7">
        <v>5.5100000000000003E-2</v>
      </c>
      <c r="G25" s="7">
        <v>2.3E-3</v>
      </c>
    </row>
    <row r="26" spans="1:7" x14ac:dyDescent="0.3">
      <c r="A26" s="6">
        <v>43009</v>
      </c>
      <c r="B26" s="7">
        <v>8.4400000000000003E-2</v>
      </c>
      <c r="C26" s="7">
        <v>8.3500000000000005E-2</v>
      </c>
      <c r="D26" s="7">
        <v>2.2200000000000001E-2</v>
      </c>
      <c r="E26" s="7">
        <v>6.4799999999999996E-2</v>
      </c>
      <c r="F26" s="7">
        <v>5.21E-2</v>
      </c>
      <c r="G26" s="7">
        <v>8.5000000000000006E-2</v>
      </c>
    </row>
    <row r="27" spans="1:7" x14ac:dyDescent="0.3">
      <c r="A27" s="6">
        <v>43040</v>
      </c>
      <c r="B27" s="7">
        <v>3.8199999999999998E-2</v>
      </c>
      <c r="C27" s="7">
        <v>-8.8999999999999999E-3</v>
      </c>
      <c r="D27" s="7">
        <v>-3.3999999999999998E-3</v>
      </c>
      <c r="E27" s="7">
        <v>1.2999999999999999E-2</v>
      </c>
      <c r="F27" s="7">
        <v>4.0000000000000002E-4</v>
      </c>
      <c r="G27" s="7">
        <v>1.38E-2</v>
      </c>
    </row>
    <row r="28" spans="1:7" x14ac:dyDescent="0.3">
      <c r="A28" s="6">
        <v>43070</v>
      </c>
      <c r="B28" s="7">
        <v>2.6100000000000002E-2</v>
      </c>
      <c r="C28" s="7">
        <v>-1.89E-2</v>
      </c>
      <c r="D28" s="7">
        <v>-2.81E-2</v>
      </c>
      <c r="E28" s="7">
        <v>4.6800000000000001E-2</v>
      </c>
      <c r="F28" s="7">
        <v>-2.12E-2</v>
      </c>
      <c r="G28" s="7">
        <v>3.8E-3</v>
      </c>
    </row>
    <row r="29" spans="1:7" x14ac:dyDescent="0.3">
      <c r="A29" s="6">
        <v>43101</v>
      </c>
      <c r="B29" s="7">
        <v>4.1700000000000001E-2</v>
      </c>
      <c r="C29" s="7">
        <v>7.2400000000000006E-2</v>
      </c>
      <c r="D29" s="7">
        <v>9.7000000000000003E-3</v>
      </c>
      <c r="E29" s="7">
        <v>-1.4999999999999999E-2</v>
      </c>
      <c r="F29" s="7">
        <v>2.4400000000000002E-2</v>
      </c>
      <c r="G29" s="7">
        <v>5.2400000000000002E-2</v>
      </c>
    </row>
    <row r="30" spans="1:7" x14ac:dyDescent="0.3">
      <c r="A30" s="6">
        <v>43132</v>
      </c>
      <c r="B30" s="7">
        <v>-3.9600000000000003E-2</v>
      </c>
      <c r="C30" s="7">
        <v>4.9700000000000001E-2</v>
      </c>
      <c r="D30" s="7">
        <v>5.3E-3</v>
      </c>
      <c r="E30" s="7">
        <v>8.2299999999999998E-2</v>
      </c>
      <c r="F30" s="7">
        <v>5.5999999999999999E-3</v>
      </c>
      <c r="G30" s="7">
        <v>-8.8000000000000005E-3</v>
      </c>
    </row>
    <row r="31" spans="1:7" x14ac:dyDescent="0.3">
      <c r="A31" s="6">
        <v>43160</v>
      </c>
      <c r="B31" s="7">
        <v>-3.0700000000000002E-2</v>
      </c>
      <c r="C31" s="7">
        <v>-5.1499999999999997E-2</v>
      </c>
      <c r="D31" s="7">
        <v>-1.7399999999999999E-2</v>
      </c>
      <c r="E31" s="7">
        <v>-2.98E-2</v>
      </c>
      <c r="F31" s="7">
        <v>-0.1328</v>
      </c>
      <c r="G31" s="7">
        <v>-4.4299999999999999E-2</v>
      </c>
    </row>
    <row r="32" spans="1:7" x14ac:dyDescent="0.3">
      <c r="A32" s="6">
        <v>43191</v>
      </c>
      <c r="B32" s="7">
        <v>5.5899999999999998E-2</v>
      </c>
      <c r="C32" s="7">
        <v>3.8699999999999998E-2</v>
      </c>
      <c r="D32" s="7">
        <v>1.23E-2</v>
      </c>
      <c r="E32" s="7">
        <v>0.14349999999999999</v>
      </c>
      <c r="F32" s="7">
        <v>0.10100000000000001</v>
      </c>
      <c r="G32" s="7">
        <v>4.7899999999999998E-2</v>
      </c>
    </row>
    <row r="33" spans="1:7" x14ac:dyDescent="0.3">
      <c r="A33" s="6">
        <v>43221</v>
      </c>
      <c r="B33" s="7">
        <v>-3.2599999999999997E-2</v>
      </c>
      <c r="C33" s="7">
        <v>6.8999999999999999E-3</v>
      </c>
      <c r="D33" s="7">
        <v>1.3299999999999999E-2</v>
      </c>
      <c r="E33" s="7">
        <v>6.6400000000000001E-2</v>
      </c>
      <c r="F33" s="7">
        <v>-8.6699999999999999E-2</v>
      </c>
      <c r="G33" s="7">
        <v>-1.3299999999999999E-2</v>
      </c>
    </row>
    <row r="34" spans="1:7" x14ac:dyDescent="0.3">
      <c r="A34" s="6">
        <v>43252</v>
      </c>
      <c r="B34" s="7">
        <v>-9.5999999999999992E-3</v>
      </c>
      <c r="C34" s="7">
        <v>2E-3</v>
      </c>
      <c r="D34" s="7">
        <v>1.15E-2</v>
      </c>
      <c r="E34" s="7">
        <v>5.7999999999999996E-3</v>
      </c>
      <c r="F34" s="7">
        <v>1.2699999999999999E-2</v>
      </c>
      <c r="G34" s="7">
        <v>2.9999999999999997E-4</v>
      </c>
    </row>
    <row r="35" spans="1:7" x14ac:dyDescent="0.3">
      <c r="A35" s="6">
        <v>43282</v>
      </c>
      <c r="B35" s="7">
        <v>-8.48E-2</v>
      </c>
      <c r="C35" s="7">
        <v>-9.9699999999999997E-2</v>
      </c>
      <c r="D35" s="7">
        <v>-2E-3</v>
      </c>
      <c r="E35" s="7">
        <v>-8.3400000000000002E-2</v>
      </c>
      <c r="F35" s="7">
        <v>-3.9899999999999998E-2</v>
      </c>
      <c r="G35" s="7">
        <v>-9.9400000000000002E-2</v>
      </c>
    </row>
    <row r="36" spans="1:7" x14ac:dyDescent="0.3">
      <c r="A36" s="6">
        <v>43313</v>
      </c>
      <c r="B36" s="7">
        <v>-2.1899999999999999E-2</v>
      </c>
      <c r="C36" s="7">
        <v>-5.5199999999999999E-2</v>
      </c>
      <c r="D36" s="7">
        <v>2.24E-2</v>
      </c>
      <c r="E36" s="7">
        <v>-0.10059999999999999</v>
      </c>
      <c r="F36" s="7">
        <v>6.8500000000000005E-2</v>
      </c>
      <c r="G36" s="7">
        <v>-3.7199999999999997E-2</v>
      </c>
    </row>
    <row r="37" spans="1:7" x14ac:dyDescent="0.3">
      <c r="A37" s="6">
        <v>43344</v>
      </c>
      <c r="B37" s="7">
        <v>1.03E-2</v>
      </c>
      <c r="C37" s="7">
        <v>2.4E-2</v>
      </c>
      <c r="D37" s="7">
        <v>-6.4999999999999997E-3</v>
      </c>
      <c r="E37" s="7">
        <v>-3.2599999999999997E-2</v>
      </c>
      <c r="F37" s="7">
        <v>-6.4999999999999997E-3</v>
      </c>
      <c r="G37" s="7">
        <v>1.15E-2</v>
      </c>
    </row>
    <row r="38" spans="1:7" x14ac:dyDescent="0.3">
      <c r="A38" s="6">
        <v>43374</v>
      </c>
      <c r="B38" s="7">
        <v>5.3900000000000003E-2</v>
      </c>
      <c r="C38" s="7">
        <v>6.6299999999999998E-2</v>
      </c>
      <c r="D38" s="7">
        <v>-5.0000000000000001E-4</v>
      </c>
      <c r="E38" s="7">
        <v>1.0999999999999999E-2</v>
      </c>
      <c r="F38" s="7">
        <v>5.0099999999999999E-2</v>
      </c>
      <c r="G38" s="7">
        <v>6.3600000000000004E-2</v>
      </c>
    </row>
    <row r="39" spans="1:7" x14ac:dyDescent="0.3">
      <c r="A39" s="6">
        <v>43405</v>
      </c>
      <c r="B39" s="7">
        <v>1.0800000000000001E-2</v>
      </c>
      <c r="C39" s="7">
        <v>3.9100000000000003E-2</v>
      </c>
      <c r="D39" s="7">
        <v>9.1000000000000004E-3</v>
      </c>
      <c r="E39" s="7">
        <v>7.6999999999999999E-2</v>
      </c>
      <c r="F39" s="7">
        <v>2.3199999999999998E-2</v>
      </c>
      <c r="G39" s="7">
        <v>2.81E-2</v>
      </c>
    </row>
    <row r="40" spans="1:7" x14ac:dyDescent="0.3">
      <c r="A40" s="6">
        <v>43435</v>
      </c>
      <c r="B40" s="7">
        <v>-2.7000000000000001E-3</v>
      </c>
      <c r="C40" s="7">
        <v>-1.34E-2</v>
      </c>
      <c r="D40" s="7">
        <v>3.0999999999999999E-3</v>
      </c>
      <c r="E40" s="7">
        <v>4.0599999999999997E-2</v>
      </c>
      <c r="F40" s="7">
        <v>-2.3E-3</v>
      </c>
      <c r="G40" s="7">
        <v>-3.8999999999999998E-3</v>
      </c>
    </row>
    <row r="41" spans="1:7" x14ac:dyDescent="0.3">
      <c r="A41" s="6">
        <v>43466</v>
      </c>
      <c r="B41" s="7">
        <v>2.7699999999999999E-2</v>
      </c>
      <c r="C41" s="7">
        <v>3.8699999999999998E-2</v>
      </c>
      <c r="D41" s="7">
        <v>1.24E-2</v>
      </c>
      <c r="E41" s="7">
        <v>4.7100000000000003E-2</v>
      </c>
      <c r="F41" s="7">
        <v>5.1000000000000004E-3</v>
      </c>
      <c r="G41" s="7">
        <v>4.0500000000000001E-2</v>
      </c>
    </row>
    <row r="42" spans="1:7" x14ac:dyDescent="0.3">
      <c r="A42" s="6">
        <v>43497</v>
      </c>
      <c r="B42" s="7">
        <v>-9.2999999999999992E-3</v>
      </c>
      <c r="C42" s="7">
        <v>-2.7199999999999998E-2</v>
      </c>
      <c r="D42" s="7">
        <v>7.1999999999999998E-3</v>
      </c>
      <c r="E42" s="7">
        <v>-3.1399999999999997E-2</v>
      </c>
      <c r="F42" s="7">
        <v>-2.12E-2</v>
      </c>
      <c r="G42" s="7">
        <v>-2.18E-2</v>
      </c>
    </row>
    <row r="43" spans="1:7" x14ac:dyDescent="0.3">
      <c r="A43" s="6">
        <v>43525</v>
      </c>
      <c r="B43" s="7">
        <v>1.0699999999999999E-2</v>
      </c>
      <c r="C43" s="7">
        <v>-9.1999999999999998E-3</v>
      </c>
      <c r="D43" s="7">
        <v>-1.7000000000000001E-2</v>
      </c>
      <c r="E43" s="7">
        <v>1.6400000000000001E-2</v>
      </c>
      <c r="F43" s="7">
        <v>1.14E-2</v>
      </c>
      <c r="G43" s="7">
        <v>1.4E-3</v>
      </c>
    </row>
    <row r="44" spans="1:7" x14ac:dyDescent="0.3">
      <c r="A44" s="6">
        <v>43556</v>
      </c>
      <c r="B44" s="7">
        <v>2.5000000000000001E-3</v>
      </c>
      <c r="C44" s="7">
        <v>7.4999999999999997E-3</v>
      </c>
      <c r="D44" s="7">
        <v>7.4999999999999997E-3</v>
      </c>
      <c r="E44" s="7">
        <v>5.0799999999999998E-2</v>
      </c>
      <c r="F44" s="7">
        <v>-3.6700000000000003E-2</v>
      </c>
      <c r="G44" s="7">
        <v>8.0000000000000004E-4</v>
      </c>
    </row>
    <row r="45" spans="1:7" x14ac:dyDescent="0.3">
      <c r="A45" s="6">
        <v>43586</v>
      </c>
      <c r="B45" s="7">
        <v>-3.0999999999999999E-3</v>
      </c>
      <c r="C45" s="7">
        <v>2.5999999999999999E-2</v>
      </c>
      <c r="D45" s="7">
        <v>2.2000000000000001E-3</v>
      </c>
      <c r="E45" s="7">
        <v>-3.7199999999999997E-2</v>
      </c>
      <c r="F45" s="7">
        <v>-2.9000000000000001E-2</v>
      </c>
      <c r="G45" s="7">
        <v>9.2999999999999992E-3</v>
      </c>
    </row>
    <row r="46" spans="1:7" x14ac:dyDescent="0.3">
      <c r="A46" s="6">
        <v>43617</v>
      </c>
      <c r="B46" s="7">
        <v>-2.23E-2</v>
      </c>
      <c r="C46" s="7">
        <v>-6.4999999999999997E-3</v>
      </c>
      <c r="D46" s="7">
        <v>1.7999999999999999E-2</v>
      </c>
      <c r="E46" s="7">
        <v>3.2099999999999997E-2</v>
      </c>
      <c r="F46" s="7">
        <v>2.8999999999999998E-3</v>
      </c>
      <c r="G46" s="7">
        <v>-1.61E-2</v>
      </c>
    </row>
    <row r="47" spans="1:7" x14ac:dyDescent="0.3">
      <c r="A47" s="6">
        <v>43647</v>
      </c>
      <c r="B47" s="7">
        <v>-1.7899999999999999E-2</v>
      </c>
      <c r="C47" s="7">
        <v>-3.0999999999999999E-3</v>
      </c>
      <c r="D47" s="7">
        <v>8.0000000000000002E-3</v>
      </c>
      <c r="E47" s="7">
        <v>5.8099999999999999E-2</v>
      </c>
      <c r="F47" s="7">
        <v>-4.19E-2</v>
      </c>
      <c r="G47" s="7">
        <v>-1.03E-2</v>
      </c>
    </row>
    <row r="48" spans="1:7" x14ac:dyDescent="0.3">
      <c r="A48" s="6">
        <v>43678</v>
      </c>
      <c r="B48" s="7">
        <v>9.3200000000000005E-2</v>
      </c>
      <c r="C48" s="7">
        <v>9.6500000000000002E-2</v>
      </c>
      <c r="D48" s="7">
        <v>9.9000000000000008E-3</v>
      </c>
      <c r="E48" s="7">
        <v>4.1599999999999998E-2</v>
      </c>
      <c r="F48" s="7">
        <v>4.1799999999999997E-2</v>
      </c>
      <c r="G48" s="7">
        <v>9.3799999999999994E-2</v>
      </c>
    </row>
    <row r="49" spans="1:7" x14ac:dyDescent="0.3">
      <c r="A49" s="6">
        <v>43709</v>
      </c>
      <c r="B49" s="7">
        <v>0.10539999999999999</v>
      </c>
      <c r="C49" s="7">
        <v>5.1299999999999998E-2</v>
      </c>
      <c r="D49" s="7">
        <v>2.4500000000000001E-2</v>
      </c>
      <c r="E49" s="7">
        <v>0.1033</v>
      </c>
      <c r="F49" s="7">
        <v>-1.41E-2</v>
      </c>
      <c r="G49" s="7">
        <v>8.0699999999999994E-2</v>
      </c>
    </row>
    <row r="50" spans="1:7" x14ac:dyDescent="0.3">
      <c r="A50" s="6">
        <v>43739</v>
      </c>
      <c r="B50" s="7">
        <v>-0.04</v>
      </c>
      <c r="C50" s="7">
        <v>-4.1399999999999999E-2</v>
      </c>
      <c r="D50" s="7">
        <v>5.3E-3</v>
      </c>
      <c r="E50" s="7">
        <v>-6.9099999999999995E-2</v>
      </c>
      <c r="F50" s="7">
        <v>-8.2699999999999996E-2</v>
      </c>
      <c r="G50" s="7">
        <v>-4.0800000000000003E-2</v>
      </c>
    </row>
    <row r="51" spans="1:7" x14ac:dyDescent="0.3">
      <c r="A51" s="6">
        <v>43770</v>
      </c>
      <c r="B51" s="7">
        <v>-8.7400000000000005E-2</v>
      </c>
      <c r="C51" s="7">
        <v>-9.8000000000000004E-2</v>
      </c>
      <c r="D51" s="7">
        <v>-2.3900000000000001E-2</v>
      </c>
      <c r="E51" s="7">
        <v>-5.74E-2</v>
      </c>
      <c r="F51" s="7">
        <v>-7.8100000000000003E-2</v>
      </c>
      <c r="G51" s="7">
        <v>-8.2500000000000004E-2</v>
      </c>
    </row>
    <row r="52" spans="1:7" x14ac:dyDescent="0.3">
      <c r="A52" s="6">
        <v>43800</v>
      </c>
      <c r="B52" s="7">
        <v>-3.3099999999999997E-2</v>
      </c>
      <c r="C52" s="7">
        <v>-1.9099999999999999E-2</v>
      </c>
      <c r="D52" s="7">
        <v>3.5000000000000001E-3</v>
      </c>
      <c r="E52" s="7">
        <v>-7.2400000000000006E-2</v>
      </c>
      <c r="F52" s="7">
        <v>7.4099999999999999E-2</v>
      </c>
      <c r="G52" s="7">
        <v>-2.7699999999999999E-2</v>
      </c>
    </row>
    <row r="53" spans="1:7" x14ac:dyDescent="0.3">
      <c r="A53" s="6">
        <v>43831</v>
      </c>
      <c r="B53" s="7">
        <v>-6.9500000000000006E-2</v>
      </c>
      <c r="C53" s="7">
        <v>-9.01E-2</v>
      </c>
      <c r="D53" s="7">
        <v>-2.9999999999999997E-4</v>
      </c>
      <c r="E53" s="7">
        <v>-7.2300000000000003E-2</v>
      </c>
      <c r="F53" s="7">
        <v>-0.115</v>
      </c>
      <c r="G53" s="7">
        <v>-7.7600000000000002E-2</v>
      </c>
    </row>
    <row r="54" spans="1:7" x14ac:dyDescent="0.3">
      <c r="A54" s="6">
        <v>43862</v>
      </c>
      <c r="B54" s="7">
        <v>3.5999999999999997E-2</v>
      </c>
      <c r="C54" s="7">
        <v>0.03</v>
      </c>
      <c r="D54" s="7">
        <v>-1.8499999999999999E-2</v>
      </c>
      <c r="E54" s="7">
        <v>4.07E-2</v>
      </c>
      <c r="F54" s="7">
        <v>7.3000000000000001E-3</v>
      </c>
      <c r="G54" s="7">
        <v>3.6600000000000001E-2</v>
      </c>
    </row>
    <row r="55" spans="1:7" x14ac:dyDescent="0.3">
      <c r="A55" s="6">
        <v>43891</v>
      </c>
      <c r="B55" s="7">
        <v>-2.63E-2</v>
      </c>
      <c r="C55" s="7">
        <v>-3.1800000000000002E-2</v>
      </c>
      <c r="D55" s="7">
        <v>-1.46E-2</v>
      </c>
      <c r="E55" s="7">
        <v>7.2900000000000006E-2</v>
      </c>
      <c r="F55" s="7">
        <v>2.7900000000000001E-2</v>
      </c>
      <c r="G55" s="7">
        <v>-2.6800000000000001E-2</v>
      </c>
    </row>
    <row r="56" spans="1:7" x14ac:dyDescent="0.3">
      <c r="A56" s="6">
        <v>43922</v>
      </c>
      <c r="B56" s="7">
        <v>4.9299999999999997E-2</v>
      </c>
      <c r="C56" s="7">
        <v>0.1084</v>
      </c>
      <c r="D56" s="7">
        <v>1.84E-2</v>
      </c>
      <c r="E56" s="7">
        <v>4.41E-2</v>
      </c>
      <c r="F56" s="7">
        <v>4.1700000000000001E-2</v>
      </c>
      <c r="G56" s="7">
        <v>6.7400000000000002E-2</v>
      </c>
    </row>
    <row r="57" spans="1:7" x14ac:dyDescent="0.3">
      <c r="A57" s="6">
        <v>43952</v>
      </c>
      <c r="B57" s="7">
        <v>8.3799999999999999E-2</v>
      </c>
      <c r="C57" s="7">
        <v>9.4200000000000006E-2</v>
      </c>
      <c r="D57" s="7">
        <v>-5.0000000000000001E-4</v>
      </c>
      <c r="E57" s="7">
        <v>1.9400000000000001E-2</v>
      </c>
      <c r="F57" s="7">
        <v>2.3699999999999999E-2</v>
      </c>
      <c r="G57" s="7">
        <v>9.6500000000000002E-2</v>
      </c>
    </row>
    <row r="58" spans="1:7" x14ac:dyDescent="0.3">
      <c r="A58" s="6">
        <v>43983</v>
      </c>
      <c r="B58" s="7">
        <v>1.7000000000000001E-2</v>
      </c>
      <c r="C58" s="7">
        <v>9.7000000000000003E-3</v>
      </c>
      <c r="D58" s="7">
        <v>2.5000000000000001E-3</v>
      </c>
      <c r="E58" s="7">
        <v>-1.4E-3</v>
      </c>
      <c r="F58" s="7">
        <v>-1.6400000000000001E-2</v>
      </c>
      <c r="G58" s="7">
        <v>1.1299999999999999E-2</v>
      </c>
    </row>
    <row r="59" spans="1:7" x14ac:dyDescent="0.3">
      <c r="A59" s="6">
        <v>44013</v>
      </c>
      <c r="B59" s="7">
        <v>4.6600000000000003E-2</v>
      </c>
      <c r="C59" s="7">
        <v>1.8800000000000001E-2</v>
      </c>
      <c r="D59" s="7">
        <v>-5.7999999999999996E-3</v>
      </c>
      <c r="E59" s="7">
        <v>6.7900000000000002E-2</v>
      </c>
      <c r="F59" s="7">
        <v>0.14019999999999999</v>
      </c>
      <c r="G59" s="7">
        <v>3.2399999999999998E-2</v>
      </c>
    </row>
    <row r="60" spans="1:7" x14ac:dyDescent="0.3">
      <c r="A60" s="6">
        <v>44044</v>
      </c>
      <c r="B60" s="7">
        <v>-7.22E-2</v>
      </c>
      <c r="C60" s="7">
        <v>-8.3500000000000005E-2</v>
      </c>
      <c r="D60" s="7">
        <v>1.5900000000000001E-2</v>
      </c>
      <c r="E60" s="7">
        <v>-6.3E-3</v>
      </c>
      <c r="F60" s="7">
        <v>-5.2699999999999997E-2</v>
      </c>
      <c r="G60" s="7">
        <v>-7.4499999999999997E-2</v>
      </c>
    </row>
    <row r="61" spans="1:7" x14ac:dyDescent="0.3">
      <c r="A61" s="6">
        <v>44075</v>
      </c>
      <c r="B61" s="7">
        <v>5.04E-2</v>
      </c>
      <c r="C61" s="7">
        <v>4.0099999999999997E-2</v>
      </c>
      <c r="D61" s="7">
        <v>1.83E-2</v>
      </c>
      <c r="E61" s="7">
        <v>4.1399999999999999E-2</v>
      </c>
      <c r="F61" s="7">
        <v>8.6900000000000005E-2</v>
      </c>
      <c r="G61" s="7">
        <v>4.2099999999999999E-2</v>
      </c>
    </row>
    <row r="62" spans="1:7" x14ac:dyDescent="0.3">
      <c r="A62" s="6">
        <v>44105</v>
      </c>
      <c r="B62" s="7">
        <v>-7.2900000000000006E-2</v>
      </c>
      <c r="C62" s="7">
        <v>-2.9100000000000001E-2</v>
      </c>
      <c r="D62" s="7">
        <v>-1.3299999999999999E-2</v>
      </c>
      <c r="E62" s="7">
        <v>-0.12609999999999999</v>
      </c>
      <c r="F62" s="7">
        <v>-5.6800000000000003E-2</v>
      </c>
      <c r="G62" s="7">
        <v>-5.5100000000000003E-2</v>
      </c>
    </row>
    <row r="63" spans="1:7" x14ac:dyDescent="0.3">
      <c r="A63" s="6">
        <v>44136</v>
      </c>
      <c r="B63" s="7">
        <v>2.5700000000000001E-2</v>
      </c>
      <c r="C63" s="7">
        <v>1.2500000000000001E-2</v>
      </c>
      <c r="D63" s="7">
        <v>5.4000000000000003E-3</v>
      </c>
      <c r="E63" s="7">
        <v>-6.3799999999999996E-2</v>
      </c>
      <c r="F63" s="7">
        <v>-1.84E-2</v>
      </c>
      <c r="G63" s="7">
        <v>1.8599999999999998E-2</v>
      </c>
    </row>
    <row r="64" spans="1:7" x14ac:dyDescent="0.3">
      <c r="A64" s="6">
        <v>44166</v>
      </c>
      <c r="B64" s="7">
        <v>1.37E-2</v>
      </c>
      <c r="C64" s="7">
        <v>3.2000000000000002E-3</v>
      </c>
      <c r="D64" s="7">
        <v>1.9E-2</v>
      </c>
      <c r="E64" s="7">
        <v>-7.8399999999999997E-2</v>
      </c>
      <c r="F64" s="7">
        <v>6.7500000000000004E-2</v>
      </c>
      <c r="G64" s="7">
        <v>4.4000000000000003E-3</v>
      </c>
    </row>
    <row r="65" spans="1:7" x14ac:dyDescent="0.3">
      <c r="A65" s="6">
        <v>44197</v>
      </c>
      <c r="B65" s="7">
        <v>7.5300000000000006E-2</v>
      </c>
      <c r="C65" s="7">
        <v>9.4500000000000001E-2</v>
      </c>
      <c r="D65" s="7">
        <v>-4.0000000000000001E-3</v>
      </c>
      <c r="E65" s="7">
        <v>3.7999999999999999E-2</v>
      </c>
      <c r="F65" s="7">
        <v>9.8400000000000001E-2</v>
      </c>
      <c r="G65" s="7">
        <v>7.4700000000000003E-2</v>
      </c>
    </row>
    <row r="66" spans="1:7" x14ac:dyDescent="0.3">
      <c r="A66" s="6">
        <v>44228</v>
      </c>
      <c r="B66" s="7">
        <v>9.9900000000000003E-2</v>
      </c>
      <c r="C66" s="7">
        <v>8.09E-2</v>
      </c>
      <c r="D66" s="7">
        <v>-3.5000000000000001E-3</v>
      </c>
      <c r="E66" s="7">
        <v>9.5500000000000002E-2</v>
      </c>
      <c r="F66" s="7">
        <v>-7.8E-2</v>
      </c>
      <c r="G66" s="7">
        <v>8.9200000000000002E-2</v>
      </c>
    </row>
    <row r="67" spans="1:7" x14ac:dyDescent="0.3">
      <c r="A67" s="6">
        <v>44256</v>
      </c>
      <c r="B67" s="7">
        <v>-5.2999999999999999E-2</v>
      </c>
      <c r="C67" s="7">
        <v>-5.9799999999999999E-2</v>
      </c>
      <c r="D67" s="7">
        <v>-1.9E-3</v>
      </c>
      <c r="E67" s="7">
        <v>-5.8299999999999998E-2</v>
      </c>
      <c r="F67" s="7">
        <v>-1.5599999999999999E-2</v>
      </c>
      <c r="G67" s="7">
        <v>-5.4300000000000001E-2</v>
      </c>
    </row>
    <row r="68" spans="1:7" x14ac:dyDescent="0.3">
      <c r="A68" s="6">
        <v>44287</v>
      </c>
      <c r="B68" s="7">
        <v>-3.9199999999999999E-2</v>
      </c>
      <c r="C68" s="7">
        <v>-9.1800000000000007E-2</v>
      </c>
      <c r="D68" s="7">
        <v>3.8E-3</v>
      </c>
      <c r="E68" s="7">
        <v>3.8E-3</v>
      </c>
      <c r="F68" s="7">
        <v>-4.7699999999999999E-2</v>
      </c>
      <c r="G68" s="7">
        <v>-6.8599999999999994E-2</v>
      </c>
    </row>
    <row r="69" spans="1:7" x14ac:dyDescent="0.3">
      <c r="A69" s="6">
        <v>44317</v>
      </c>
      <c r="B69" s="7">
        <v>0.05</v>
      </c>
      <c r="C69" s="7">
        <v>3.0700000000000002E-2</v>
      </c>
      <c r="D69" s="7">
        <v>1.61E-2</v>
      </c>
      <c r="E69" s="7">
        <v>5.57E-2</v>
      </c>
      <c r="F69" s="7">
        <v>-4.2599999999999999E-2</v>
      </c>
      <c r="G69" s="7">
        <v>3.9399999999999998E-2</v>
      </c>
    </row>
    <row r="70" spans="1:7" x14ac:dyDescent="0.3">
      <c r="A70" s="6">
        <v>44348</v>
      </c>
      <c r="B70" s="7">
        <v>-1.7500000000000002E-2</v>
      </c>
      <c r="C70" s="7">
        <v>-6.1100000000000002E-2</v>
      </c>
      <c r="D70" s="7">
        <v>-2.06E-2</v>
      </c>
      <c r="E70" s="7">
        <v>3.85E-2</v>
      </c>
      <c r="F70" s="7">
        <v>-4.9200000000000001E-2</v>
      </c>
      <c r="G70" s="7">
        <v>-3.6499999999999998E-2</v>
      </c>
    </row>
    <row r="71" spans="1:7" x14ac:dyDescent="0.3">
      <c r="A71" s="6">
        <v>44378</v>
      </c>
      <c r="B71" s="7">
        <v>0.1009</v>
      </c>
      <c r="C71" s="7">
        <v>9.64E-2</v>
      </c>
      <c r="D71" s="7">
        <v>-4.8999999999999998E-3</v>
      </c>
      <c r="E71" s="7">
        <v>5.4800000000000001E-2</v>
      </c>
      <c r="F71" s="7">
        <v>7.7299999999999994E-2</v>
      </c>
      <c r="G71" s="7">
        <v>9.4500000000000001E-2</v>
      </c>
    </row>
    <row r="72" spans="1:7" x14ac:dyDescent="0.3">
      <c r="A72" s="6">
        <v>44409</v>
      </c>
      <c r="B72" s="7">
        <v>-3.7400000000000003E-2</v>
      </c>
      <c r="C72" s="7">
        <v>-5.6300000000000003E-2</v>
      </c>
      <c r="D72" s="7">
        <v>-1.0999999999999999E-2</v>
      </c>
      <c r="E72" s="7">
        <v>-2.2200000000000001E-2</v>
      </c>
      <c r="F72" s="7">
        <v>-1.7399999999999999E-2</v>
      </c>
      <c r="G72" s="7">
        <v>-4.4499999999999998E-2</v>
      </c>
    </row>
    <row r="73" spans="1:7" x14ac:dyDescent="0.3">
      <c r="A73" s="6">
        <v>44440</v>
      </c>
      <c r="B73" s="7">
        <v>0.1115</v>
      </c>
      <c r="C73" s="7">
        <v>7.7499999999999999E-2</v>
      </c>
      <c r="D73" s="7">
        <v>-1.1599999999999999E-2</v>
      </c>
      <c r="E73" s="7">
        <v>-2.8199999999999999E-2</v>
      </c>
      <c r="F73" s="7">
        <v>8.3699999999999997E-2</v>
      </c>
      <c r="G73" s="7">
        <v>9.1899999999999996E-2</v>
      </c>
    </row>
    <row r="74" spans="1:7" x14ac:dyDescent="0.3">
      <c r="A74" s="6">
        <v>44470</v>
      </c>
      <c r="B74" s="7">
        <v>1.3599999999999999E-2</v>
      </c>
      <c r="C74" s="7">
        <v>6.9999999999999999E-4</v>
      </c>
      <c r="D74" s="7">
        <v>-5.1000000000000004E-3</v>
      </c>
      <c r="E74" s="7">
        <v>-4.7000000000000002E-3</v>
      </c>
      <c r="F74" s="7">
        <v>-3.2099999999999997E-2</v>
      </c>
      <c r="G74" s="7">
        <v>8.5000000000000006E-3</v>
      </c>
    </row>
    <row r="75" spans="1:7" x14ac:dyDescent="0.3">
      <c r="A75" s="6">
        <v>44501</v>
      </c>
      <c r="B75" s="7">
        <v>6.4000000000000003E-3</v>
      </c>
      <c r="C75" s="7">
        <v>3.0999999999999999E-3</v>
      </c>
      <c r="D75" s="7">
        <v>9.1000000000000004E-3</v>
      </c>
      <c r="E75" s="7">
        <v>-6.0999999999999999E-2</v>
      </c>
      <c r="F75" s="7">
        <v>-2.7099999999999999E-2</v>
      </c>
      <c r="G75" s="7">
        <v>4.7999999999999996E-3</v>
      </c>
    </row>
    <row r="76" spans="1:7" x14ac:dyDescent="0.3">
      <c r="A76" s="6">
        <v>44531</v>
      </c>
      <c r="B76" s="7">
        <v>-6.54E-2</v>
      </c>
      <c r="C76" s="7">
        <v>-2.0299999999999999E-2</v>
      </c>
      <c r="D76" s="7">
        <v>-6.1999999999999998E-3</v>
      </c>
      <c r="E76" s="7">
        <v>-0.1061</v>
      </c>
      <c r="F76" s="7">
        <v>4.5199999999999997E-2</v>
      </c>
      <c r="G76" s="7">
        <v>-4.4600000000000001E-2</v>
      </c>
    </row>
    <row r="77" spans="1:7" x14ac:dyDescent="0.3">
      <c r="A77" s="6">
        <v>44562</v>
      </c>
      <c r="B77" s="7">
        <v>-7.5300000000000006E-2</v>
      </c>
      <c r="C77" s="7">
        <v>-0.1016</v>
      </c>
      <c r="D77" s="7">
        <v>2.1000000000000001E-2</v>
      </c>
      <c r="E77" s="7">
        <v>-3.6400000000000002E-2</v>
      </c>
      <c r="F77" s="7">
        <v>-7.0199999999999999E-2</v>
      </c>
      <c r="G77" s="7">
        <v>-7.8100000000000003E-2</v>
      </c>
    </row>
    <row r="78" spans="1:7" x14ac:dyDescent="0.3">
      <c r="A78" s="6">
        <v>44593</v>
      </c>
      <c r="B78" s="7">
        <v>3.56E-2</v>
      </c>
      <c r="C78" s="7">
        <v>0.01</v>
      </c>
      <c r="D78" s="7">
        <v>2.46E-2</v>
      </c>
      <c r="E78" s="7">
        <v>1.9E-2</v>
      </c>
      <c r="F78" s="7">
        <v>-3.1399999999999997E-2</v>
      </c>
      <c r="G78" s="7">
        <v>2.7099999999999999E-2</v>
      </c>
    </row>
    <row r="79" spans="1:7" x14ac:dyDescent="0.3">
      <c r="A79" s="6">
        <v>44621</v>
      </c>
      <c r="B79" s="7">
        <v>2.12E-2</v>
      </c>
      <c r="C79" s="7">
        <v>9.3700000000000006E-2</v>
      </c>
      <c r="D79" s="7">
        <v>1.95E-2</v>
      </c>
      <c r="E79" s="7">
        <v>6.6400000000000001E-2</v>
      </c>
      <c r="F79" s="7">
        <v>4.1700000000000001E-2</v>
      </c>
      <c r="G79" s="7">
        <v>5.8999999999999997E-2</v>
      </c>
    </row>
    <row r="80" spans="1:7" x14ac:dyDescent="0.3">
      <c r="A80" s="6">
        <v>44652</v>
      </c>
      <c r="B80" s="7">
        <v>-3.1099999999999999E-2</v>
      </c>
      <c r="C80" s="7">
        <v>-7.3000000000000001E-3</v>
      </c>
      <c r="D80" s="7">
        <v>1E-3</v>
      </c>
      <c r="E80" s="7">
        <v>-5.21E-2</v>
      </c>
      <c r="F80" s="7">
        <v>-3.8399999999999997E-2</v>
      </c>
      <c r="G80" s="7">
        <v>-2.2499999999999999E-2</v>
      </c>
    </row>
    <row r="81" spans="1:7" x14ac:dyDescent="0.3">
      <c r="A81" s="6">
        <v>44682</v>
      </c>
      <c r="B81" s="7">
        <v>-7.0000000000000001E-3</v>
      </c>
      <c r="C81" s="7">
        <v>6.9999999999999999E-4</v>
      </c>
      <c r="D81" s="7">
        <v>-6.4999999999999997E-3</v>
      </c>
      <c r="E81" s="7">
        <v>1.6E-2</v>
      </c>
      <c r="F81" s="7">
        <v>-3.3500000000000002E-2</v>
      </c>
      <c r="G81" s="7">
        <v>-2.5000000000000001E-3</v>
      </c>
    </row>
    <row r="82" spans="1:7" x14ac:dyDescent="0.3">
      <c r="A82" s="6">
        <v>44713</v>
      </c>
      <c r="B82" s="7">
        <v>-3.5400000000000001E-2</v>
      </c>
      <c r="C82" s="7">
        <v>6.6E-3</v>
      </c>
      <c r="D82" s="7">
        <v>-1.2999999999999999E-2</v>
      </c>
      <c r="E82" s="7">
        <v>-9.7299999999999998E-2</v>
      </c>
      <c r="F82" s="7">
        <v>8.5900000000000004E-2</v>
      </c>
      <c r="G82" s="7">
        <v>-1.5699999999999999E-2</v>
      </c>
    </row>
    <row r="83" spans="1:7" x14ac:dyDescent="0.3">
      <c r="A83" s="6">
        <v>44743</v>
      </c>
      <c r="B83" s="7">
        <v>2.8199999999999999E-2</v>
      </c>
      <c r="C83" s="7">
        <v>4.36E-2</v>
      </c>
      <c r="D83" s="7">
        <v>-3.6499999999999998E-2</v>
      </c>
      <c r="E83" s="7">
        <v>-2.9899999999999999E-2</v>
      </c>
      <c r="F83" s="7">
        <v>2.23E-2</v>
      </c>
      <c r="G83" s="7">
        <v>3.9699999999999999E-2</v>
      </c>
    </row>
    <row r="84" spans="1:7" x14ac:dyDescent="0.3">
      <c r="A84" s="6">
        <v>44774</v>
      </c>
      <c r="B84" s="7">
        <v>1.32E-2</v>
      </c>
      <c r="C84" s="7">
        <v>-6.7000000000000002E-3</v>
      </c>
      <c r="D84" s="7">
        <v>1.84E-2</v>
      </c>
      <c r="E84" s="7">
        <v>8.5500000000000007E-2</v>
      </c>
      <c r="F84" s="7">
        <v>4.7899999999999998E-2</v>
      </c>
      <c r="G84" s="7">
        <v>1.2999999999999999E-3</v>
      </c>
    </row>
    <row r="85" spans="1:7" x14ac:dyDescent="0.3">
      <c r="A85" s="6">
        <v>44805</v>
      </c>
      <c r="B85" s="7">
        <v>3.8999999999999998E-3</v>
      </c>
      <c r="C85" s="7">
        <v>9.6199999999999994E-2</v>
      </c>
      <c r="D85" s="7">
        <v>1.0500000000000001E-2</v>
      </c>
      <c r="E85" s="7">
        <v>9.9000000000000008E-3</v>
      </c>
      <c r="F85" s="7">
        <v>-2.76E-2</v>
      </c>
      <c r="G85" s="7">
        <v>4.1700000000000001E-2</v>
      </c>
    </row>
    <row r="86" spans="1:7" x14ac:dyDescent="0.3">
      <c r="A86" s="6">
        <v>44835</v>
      </c>
      <c r="B86" s="7">
        <v>8.2000000000000007E-3</v>
      </c>
      <c r="C86" s="7">
        <v>6.0999999999999999E-2</v>
      </c>
      <c r="D86" s="7">
        <v>2.12E-2</v>
      </c>
      <c r="E86" s="7">
        <v>5.8299999999999998E-2</v>
      </c>
      <c r="F86" s="7">
        <v>3.8699999999999998E-2</v>
      </c>
      <c r="G86" s="7">
        <v>2.7400000000000001E-2</v>
      </c>
    </row>
    <row r="87" spans="1:7" x14ac:dyDescent="0.3">
      <c r="A87" s="6">
        <v>44866</v>
      </c>
      <c r="B87" s="7">
        <v>8.43E-2</v>
      </c>
      <c r="C87" s="7">
        <v>0.127</v>
      </c>
      <c r="D87" s="7">
        <v>1.18E-2</v>
      </c>
      <c r="E87" s="7">
        <v>-1.46E-2</v>
      </c>
      <c r="F87" s="7">
        <v>-2.0199999999999999E-2</v>
      </c>
      <c r="G87" s="7">
        <v>0.1032</v>
      </c>
    </row>
    <row r="88" spans="1:7" x14ac:dyDescent="0.3">
      <c r="A88" s="6">
        <v>44896</v>
      </c>
      <c r="B88" s="7">
        <v>2.4400000000000002E-2</v>
      </c>
      <c r="C88" s="7">
        <v>2.5000000000000001E-2</v>
      </c>
      <c r="D88" s="7">
        <v>4.4000000000000003E-3</v>
      </c>
      <c r="E88" s="7">
        <v>2.2599999999999999E-2</v>
      </c>
      <c r="F88" s="7">
        <v>3.44E-2</v>
      </c>
      <c r="G88" s="7">
        <v>2.23E-2</v>
      </c>
    </row>
    <row r="89" spans="1:7" x14ac:dyDescent="0.3">
      <c r="A89" s="6">
        <v>44927</v>
      </c>
      <c r="B89" s="7">
        <v>-4.9799999999999997E-2</v>
      </c>
      <c r="C89" s="7">
        <v>-2.9600000000000001E-2</v>
      </c>
      <c r="D89" s="7">
        <v>-9.5999999999999992E-3</v>
      </c>
      <c r="E89" s="7">
        <v>1.0200000000000001E-2</v>
      </c>
      <c r="F89" s="7">
        <v>3.3700000000000001E-2</v>
      </c>
      <c r="G89" s="7">
        <v>-4.2200000000000001E-2</v>
      </c>
    </row>
    <row r="90" spans="1:7" x14ac:dyDescent="0.3">
      <c r="A90" s="6">
        <v>44958</v>
      </c>
      <c r="B90" s="7">
        <v>-3.32E-2</v>
      </c>
      <c r="C90" s="7">
        <v>6.8999999999999999E-3</v>
      </c>
      <c r="D90" s="7">
        <v>-3.3999999999999998E-3</v>
      </c>
      <c r="E90" s="7">
        <v>-3.8699999999999998E-2</v>
      </c>
      <c r="F90" s="7">
        <v>4.2700000000000002E-2</v>
      </c>
      <c r="G90" s="7">
        <v>-1.37E-2</v>
      </c>
    </row>
    <row r="91" spans="1:7" x14ac:dyDescent="0.3">
      <c r="A91" s="6">
        <v>44986</v>
      </c>
      <c r="B91" s="7">
        <v>4.2000000000000003E-2</v>
      </c>
      <c r="C91" s="7">
        <v>8.8099999999999998E-2</v>
      </c>
      <c r="D91" s="7">
        <v>-1.7899999999999999E-2</v>
      </c>
      <c r="E91" s="7">
        <v>-2.0000000000000001E-4</v>
      </c>
      <c r="F91" s="7">
        <v>4.8500000000000001E-2</v>
      </c>
      <c r="G91" s="7">
        <v>6.0900000000000003E-2</v>
      </c>
    </row>
    <row r="92" spans="1:7" x14ac:dyDescent="0.3">
      <c r="A92" s="6">
        <v>45017</v>
      </c>
      <c r="B92" s="7">
        <v>-1E-3</v>
      </c>
      <c r="C92" s="7">
        <v>3.7699999999999997E-2</v>
      </c>
      <c r="D92" s="7">
        <v>7.3000000000000001E-3</v>
      </c>
      <c r="E92" s="7">
        <v>-5.9400000000000001E-2</v>
      </c>
      <c r="F92" s="7">
        <v>-9.7199999999999995E-2</v>
      </c>
      <c r="G92" s="7">
        <v>1.4E-2</v>
      </c>
    </row>
    <row r="93" spans="1:7" x14ac:dyDescent="0.3">
      <c r="A93" s="6">
        <v>45047</v>
      </c>
      <c r="B93" s="7">
        <v>-8.2500000000000004E-2</v>
      </c>
      <c r="C93" s="7">
        <v>-8.6800000000000002E-2</v>
      </c>
      <c r="D93" s="7">
        <v>6.9999999999999999E-4</v>
      </c>
      <c r="E93" s="7">
        <v>-0.11269999999999999</v>
      </c>
      <c r="F93" s="7">
        <v>6.9900000000000004E-2</v>
      </c>
      <c r="G93" s="7">
        <v>-8.5500000000000007E-2</v>
      </c>
    </row>
    <row r="94" spans="1:7" x14ac:dyDescent="0.3">
      <c r="A94" s="6">
        <v>45078</v>
      </c>
      <c r="B94" s="7">
        <v>1.21E-2</v>
      </c>
      <c r="C94" s="7">
        <v>2.35E-2</v>
      </c>
      <c r="D94" s="7">
        <v>2.8999999999999998E-3</v>
      </c>
      <c r="E94" s="7">
        <v>-5.1000000000000004E-3</v>
      </c>
      <c r="F94" s="7">
        <v>1.9699999999999999E-2</v>
      </c>
      <c r="G94" s="7">
        <v>1.5900000000000001E-2</v>
      </c>
    </row>
    <row r="95" spans="1:7" x14ac:dyDescent="0.3">
      <c r="A95" s="6">
        <v>45108</v>
      </c>
      <c r="B95" s="7">
        <v>-5.5E-2</v>
      </c>
      <c r="C95" s="7">
        <v>-9.1399999999999995E-2</v>
      </c>
      <c r="D95" s="7">
        <v>4.1099999999999998E-2</v>
      </c>
      <c r="E95" s="7">
        <v>-4.1000000000000002E-2</v>
      </c>
      <c r="F95" s="7">
        <v>1.3599999999999999E-2</v>
      </c>
      <c r="G95" s="7">
        <v>-7.2700000000000001E-2</v>
      </c>
    </row>
    <row r="96" spans="1:7" x14ac:dyDescent="0.3">
      <c r="A96" s="6">
        <v>45139</v>
      </c>
      <c r="B96" s="7">
        <v>4.0500000000000001E-2</v>
      </c>
      <c r="C96" s="7">
        <v>6.2600000000000003E-2</v>
      </c>
      <c r="D96" s="7">
        <v>2.5100000000000001E-2</v>
      </c>
      <c r="E96" s="7">
        <v>4.3499999999999997E-2</v>
      </c>
      <c r="F96" s="7">
        <v>-7.46E-2</v>
      </c>
      <c r="G96" s="7">
        <v>4.9799999999999997E-2</v>
      </c>
    </row>
    <row r="97" spans="1:7" x14ac:dyDescent="0.3">
      <c r="A97" s="6">
        <v>45170</v>
      </c>
      <c r="B97" s="7">
        <v>5.7200000000000001E-2</v>
      </c>
      <c r="C97" s="7">
        <v>6.4699999999999994E-2</v>
      </c>
      <c r="D97" s="7">
        <v>1.24E-2</v>
      </c>
      <c r="E97" s="7">
        <v>0.1004</v>
      </c>
      <c r="F97" s="7">
        <v>-5.6800000000000003E-2</v>
      </c>
      <c r="G97" s="7">
        <v>6.4799999999999996E-2</v>
      </c>
    </row>
    <row r="98" spans="1:7" x14ac:dyDescent="0.3">
      <c r="A98" s="6">
        <v>45200</v>
      </c>
      <c r="B98" s="7">
        <v>1.7399999999999999E-2</v>
      </c>
      <c r="C98" s="7">
        <v>2.7699999999999999E-2</v>
      </c>
      <c r="D98" s="7">
        <v>1.4800000000000001E-2</v>
      </c>
      <c r="E98" s="7">
        <v>3.0599999999999999E-2</v>
      </c>
      <c r="F98" s="7">
        <v>2.3599999999999999E-2</v>
      </c>
      <c r="G98" s="7">
        <v>1.67E-2</v>
      </c>
    </row>
    <row r="99" spans="1:7" x14ac:dyDescent="0.3">
      <c r="A99" s="6">
        <v>45231</v>
      </c>
      <c r="B99" s="7">
        <v>4.9200000000000001E-2</v>
      </c>
      <c r="C99" s="7">
        <v>1.8E-3</v>
      </c>
      <c r="D99" s="7">
        <v>1.7899999999999999E-2</v>
      </c>
      <c r="E99" s="7">
        <v>7.1999999999999998E-3</v>
      </c>
      <c r="F99" s="7">
        <v>-2.23E-2</v>
      </c>
      <c r="G99" s="7">
        <v>3.1199999999999999E-2</v>
      </c>
    </row>
    <row r="100" spans="1:7" x14ac:dyDescent="0.3">
      <c r="A100" s="6">
        <v>45261</v>
      </c>
      <c r="B100" s="7">
        <v>-6.0000000000000001E-3</v>
      </c>
      <c r="C100" s="7">
        <v>-3.5200000000000002E-2</v>
      </c>
      <c r="D100" s="7">
        <v>1.0800000000000001E-2</v>
      </c>
      <c r="E100" s="7">
        <v>6.2799999999999995E-2</v>
      </c>
      <c r="F100" s="7">
        <v>-1.01E-2</v>
      </c>
      <c r="G100" s="7">
        <v>-2.12E-2</v>
      </c>
    </row>
    <row r="101" spans="1:7" x14ac:dyDescent="0.3">
      <c r="A101" s="6">
        <v>45292</v>
      </c>
      <c r="B101" s="7">
        <v>0.1033</v>
      </c>
      <c r="C101" s="7">
        <v>3.7999999999999999E-2</v>
      </c>
      <c r="D101" s="7">
        <v>1.24E-2</v>
      </c>
      <c r="E101" s="7">
        <v>8.9999999999999993E-3</v>
      </c>
      <c r="F101" s="7">
        <v>8.6599999999999996E-2</v>
      </c>
      <c r="G101" s="7">
        <v>7.9699999999999993E-2</v>
      </c>
    </row>
    <row r="102" spans="1:7" x14ac:dyDescent="0.3">
      <c r="A102" s="6">
        <v>45323</v>
      </c>
      <c r="B102" s="7">
        <v>-5.62E-2</v>
      </c>
      <c r="C102" s="7">
        <v>-4.2799999999999998E-2</v>
      </c>
      <c r="D102" s="7">
        <v>2.29E-2</v>
      </c>
      <c r="E102" s="7">
        <v>-4.8999999999999998E-3</v>
      </c>
      <c r="F102" s="7">
        <v>-2.01E-2</v>
      </c>
      <c r="G102" s="7">
        <v>-5.4300000000000001E-2</v>
      </c>
    </row>
    <row r="103" spans="1:7" x14ac:dyDescent="0.3">
      <c r="A103" s="6">
        <v>45352</v>
      </c>
      <c r="B103" s="7">
        <v>4.53E-2</v>
      </c>
      <c r="C103" s="7">
        <v>5.91E-2</v>
      </c>
      <c r="D103" s="7">
        <v>-1.24E-2</v>
      </c>
      <c r="E103" s="7">
        <v>-1.6E-2</v>
      </c>
      <c r="F103" s="7">
        <v>-3.09E-2</v>
      </c>
      <c r="G103" s="7">
        <v>5.16E-2</v>
      </c>
    </row>
    <row r="104" spans="1:7" x14ac:dyDescent="0.3">
      <c r="A104" s="6">
        <v>45383</v>
      </c>
      <c r="B104" s="7">
        <v>-5.0099999999999999E-2</v>
      </c>
      <c r="C104" s="7">
        <v>-5.9200000000000003E-2</v>
      </c>
      <c r="D104" s="7">
        <v>2.5000000000000001E-3</v>
      </c>
      <c r="E104" s="7">
        <v>-1.12E-2</v>
      </c>
      <c r="F104" s="7">
        <v>-1.5599999999999999E-2</v>
      </c>
      <c r="G104" s="7">
        <v>-5.91E-2</v>
      </c>
    </row>
    <row r="105" spans="1:7" x14ac:dyDescent="0.3">
      <c r="A105" s="6">
        <v>45413</v>
      </c>
      <c r="B105" s="7">
        <v>2.7300000000000001E-2</v>
      </c>
      <c r="C105" s="7">
        <v>3.95E-2</v>
      </c>
      <c r="D105" s="7">
        <v>-8.0000000000000002E-3</v>
      </c>
      <c r="E105" s="7">
        <v>7.7000000000000002E-3</v>
      </c>
      <c r="F105" s="7">
        <v>1.37E-2</v>
      </c>
      <c r="G105" s="7">
        <v>3.0099999999999998E-2</v>
      </c>
    </row>
    <row r="106" spans="1:7" x14ac:dyDescent="0.3">
      <c r="A106" s="6">
        <v>45444</v>
      </c>
      <c r="B106" s="7">
        <v>-5.1200000000000002E-2</v>
      </c>
      <c r="C106" s="7">
        <v>-1.95E-2</v>
      </c>
      <c r="D106" s="7">
        <v>1.83E-2</v>
      </c>
      <c r="E106" s="7">
        <v>-3.3399999999999999E-2</v>
      </c>
      <c r="F106" s="7">
        <v>-1.8599999999999998E-2</v>
      </c>
      <c r="G106" s="7">
        <v>-4.2700000000000002E-2</v>
      </c>
    </row>
    <row r="107" spans="1:7" x14ac:dyDescent="0.3">
      <c r="A107" s="6">
        <v>45474</v>
      </c>
      <c r="B107" s="7">
        <v>1.9E-2</v>
      </c>
      <c r="C107" s="7">
        <v>4.7600000000000003E-2</v>
      </c>
      <c r="D107" s="7">
        <v>4.7899999999999998E-2</v>
      </c>
      <c r="E107" s="7">
        <v>-6.5500000000000003E-2</v>
      </c>
      <c r="F107" s="7">
        <v>7.4999999999999997E-2</v>
      </c>
      <c r="G107" s="7">
        <v>2.8400000000000002E-2</v>
      </c>
    </row>
    <row r="108" spans="1:7" x14ac:dyDescent="0.3">
      <c r="A108" s="6">
        <v>45505</v>
      </c>
      <c r="B108" s="7">
        <v>5.5500000000000001E-2</v>
      </c>
      <c r="C108" s="7">
        <v>2.6499999999999999E-2</v>
      </c>
      <c r="D108" s="7">
        <v>4.3E-3</v>
      </c>
      <c r="E108" s="7">
        <v>6.4100000000000004E-2</v>
      </c>
      <c r="F108" s="7">
        <v>6.4100000000000004E-2</v>
      </c>
      <c r="G108" s="7">
        <v>5.1200000000000002E-2</v>
      </c>
    </row>
    <row r="109" spans="1:7" x14ac:dyDescent="0.3">
      <c r="A109" s="6">
        <v>45536</v>
      </c>
      <c r="B109" s="7">
        <v>1.6999999999999999E-3</v>
      </c>
      <c r="C109" s="7">
        <v>-3.5499999999999997E-2</v>
      </c>
      <c r="D109" s="7">
        <v>-1.7600000000000001E-2</v>
      </c>
      <c r="E109" s="7">
        <v>-8.9999999999999998E-4</v>
      </c>
      <c r="F109" s="7">
        <v>-9.1200000000000003E-2</v>
      </c>
      <c r="G109" s="7">
        <v>-1.61E-2</v>
      </c>
    </row>
    <row r="110" spans="1:7" x14ac:dyDescent="0.3">
      <c r="A110" s="6">
        <v>45566</v>
      </c>
      <c r="B110" s="7">
        <v>0.1236</v>
      </c>
      <c r="C110" s="7">
        <v>0.1681</v>
      </c>
      <c r="D110" s="7">
        <v>4.8999999999999998E-3</v>
      </c>
      <c r="E110" s="7">
        <v>7.2300000000000003E-2</v>
      </c>
      <c r="F110" s="7">
        <v>0.06</v>
      </c>
      <c r="G110" s="7">
        <v>0.1406</v>
      </c>
    </row>
    <row r="111" spans="1:7" x14ac:dyDescent="0.3">
      <c r="A111" s="6">
        <v>45597</v>
      </c>
      <c r="B111" s="7">
        <v>9.1800000000000007E-2</v>
      </c>
      <c r="C111" s="7">
        <v>7.0800000000000002E-2</v>
      </c>
      <c r="D111" s="7">
        <v>5.1999999999999998E-3</v>
      </c>
      <c r="E111" s="7">
        <v>9.5600000000000004E-2</v>
      </c>
      <c r="F111" s="7">
        <v>-5.57E-2</v>
      </c>
      <c r="G111" s="7">
        <v>8.2600000000000007E-2</v>
      </c>
    </row>
    <row r="112" spans="1:7" x14ac:dyDescent="0.3">
      <c r="A112" s="6">
        <v>45627</v>
      </c>
      <c r="B112" s="7">
        <v>-6.83E-2</v>
      </c>
      <c r="C112" s="7">
        <v>-1E-4</v>
      </c>
      <c r="D112" s="7">
        <v>-7.4000000000000003E-3</v>
      </c>
      <c r="E112" s="7">
        <v>8.0000000000000002E-3</v>
      </c>
      <c r="F112" s="7">
        <v>0.1399</v>
      </c>
      <c r="G112" s="7">
        <v>-4.5499999999999999E-2</v>
      </c>
    </row>
    <row r="113" spans="1:7" x14ac:dyDescent="0.3">
      <c r="A113" s="6">
        <v>45658</v>
      </c>
      <c r="B113" s="7">
        <v>0.11169999999999999</v>
      </c>
      <c r="C113" s="7">
        <v>5.21E-2</v>
      </c>
      <c r="D113" s="7">
        <v>2.3099999999999999E-2</v>
      </c>
      <c r="E113" s="7">
        <v>0.09</v>
      </c>
      <c r="F113" s="7">
        <v>-8.5000000000000006E-2</v>
      </c>
      <c r="G113" s="7">
        <v>8.1900000000000001E-2</v>
      </c>
    </row>
    <row r="114" spans="1:7" x14ac:dyDescent="0.3">
      <c r="A114" s="6">
        <v>45689</v>
      </c>
      <c r="B114" s="7">
        <v>-2.2499999999999999E-2</v>
      </c>
      <c r="C114" s="7">
        <v>-2.1499999999999998E-2</v>
      </c>
      <c r="D114" s="7">
        <v>1.8100000000000002E-2</v>
      </c>
      <c r="E114" s="7">
        <v>2.3699999999999999E-2</v>
      </c>
      <c r="F114" s="7">
        <v>-4.8000000000000001E-2</v>
      </c>
      <c r="G114" s="7">
        <v>-2.5999999999999999E-2</v>
      </c>
    </row>
    <row r="115" spans="1:7" x14ac:dyDescent="0.3">
      <c r="A115" s="6">
        <v>45717</v>
      </c>
      <c r="B115" s="7">
        <v>6.7000000000000004E-2</v>
      </c>
      <c r="C115" s="7">
        <v>0.14080000000000001</v>
      </c>
      <c r="D115" s="7">
        <v>2.6499999999999999E-2</v>
      </c>
      <c r="E115" s="7">
        <v>0.1346</v>
      </c>
      <c r="F115" s="7">
        <v>5.5500000000000001E-2</v>
      </c>
      <c r="G115" s="7">
        <v>9.5299999999999996E-2</v>
      </c>
    </row>
    <row r="116" spans="1:7" x14ac:dyDescent="0.3">
      <c r="A116" s="6">
        <v>45748</v>
      </c>
      <c r="B116" s="7">
        <v>2.5399999999999999E-2</v>
      </c>
      <c r="C116" s="7">
        <v>4.0000000000000001E-3</v>
      </c>
      <c r="D116" s="7">
        <v>-4.4000000000000003E-3</v>
      </c>
      <c r="E116" s="7">
        <v>4.1700000000000001E-2</v>
      </c>
      <c r="F116" s="7">
        <v>5.0299999999999997E-2</v>
      </c>
      <c r="G116" s="7">
        <v>1.9199999999999998E-2</v>
      </c>
    </row>
    <row r="117" spans="1:7" x14ac:dyDescent="0.3">
      <c r="A117" s="6">
        <v>45778</v>
      </c>
      <c r="B117" s="7">
        <v>1.8599999999999998E-2</v>
      </c>
      <c r="C117" s="7">
        <v>7.0699999999999999E-2</v>
      </c>
      <c r="D117" s="7">
        <v>2.63E-2</v>
      </c>
      <c r="E117" s="7">
        <v>2.9499999999999998E-2</v>
      </c>
      <c r="F117" s="7">
        <v>-6.1199999999999997E-2</v>
      </c>
      <c r="G117" s="7">
        <v>3.5000000000000003E-2</v>
      </c>
    </row>
    <row r="118" spans="1:7" x14ac:dyDescent="0.3">
      <c r="A118" s="6">
        <v>45809</v>
      </c>
      <c r="B118" s="7">
        <v>3.9600000000000003E-2</v>
      </c>
      <c r="C118" s="7">
        <v>4.8899999999999999E-2</v>
      </c>
      <c r="D118" s="7">
        <v>-1.4500000000000001E-2</v>
      </c>
      <c r="E118" s="7">
        <v>4.8500000000000001E-2</v>
      </c>
      <c r="F118" s="7">
        <v>0.14319999999999999</v>
      </c>
      <c r="G118" s="7">
        <v>4.07E-2</v>
      </c>
    </row>
    <row r="119" spans="1:7" x14ac:dyDescent="0.3">
      <c r="A119" s="6">
        <v>45839</v>
      </c>
      <c r="B119" s="7">
        <v>1.0500000000000001E-2</v>
      </c>
      <c r="C119" s="7">
        <v>-7.1999999999999998E-3</v>
      </c>
      <c r="D119" s="7">
        <v>2.4799999999999999E-2</v>
      </c>
      <c r="E119" s="7">
        <v>5.9700000000000003E-2</v>
      </c>
      <c r="F119" s="7">
        <v>-4.5699999999999998E-2</v>
      </c>
      <c r="G119" s="7">
        <v>8.3000000000000001E-3</v>
      </c>
    </row>
    <row r="120" spans="1:7" x14ac:dyDescent="0.3">
      <c r="A120" s="6">
        <v>45870</v>
      </c>
      <c r="B120" s="7">
        <v>-5.33E-2</v>
      </c>
      <c r="C120" s="7">
        <v>-7.2900000000000006E-2</v>
      </c>
      <c r="D120" s="7">
        <v>-1.0699999999999999E-2</v>
      </c>
      <c r="E120" s="7">
        <v>-5.7700000000000001E-2</v>
      </c>
      <c r="F120" s="7">
        <v>-8.2400000000000001E-2</v>
      </c>
      <c r="G120" s="7">
        <v>-6.8199999999999997E-2</v>
      </c>
    </row>
    <row r="121" spans="1:7" x14ac:dyDescent="0.3">
      <c r="A121" s="6">
        <v>45901</v>
      </c>
      <c r="B121" s="7">
        <v>2.75E-2</v>
      </c>
      <c r="C121" s="7">
        <v>1.6E-2</v>
      </c>
      <c r="D121" s="7">
        <v>-1.8599999999999998E-2</v>
      </c>
      <c r="E121" s="7">
        <v>4.3299999999999998E-2</v>
      </c>
      <c r="F121" s="7">
        <v>2.6700000000000002E-2</v>
      </c>
      <c r="G121" s="7">
        <v>2.5499999999999998E-2</v>
      </c>
    </row>
    <row r="122" spans="1:7" x14ac:dyDescent="0.3">
      <c r="A122" s="6">
        <v>45931</v>
      </c>
      <c r="B122" s="7">
        <v>3.1300000000000001E-2</v>
      </c>
      <c r="C122" s="7">
        <v>2.0899999999999998E-2</v>
      </c>
      <c r="D122" s="7">
        <v>-1E-3</v>
      </c>
      <c r="E122" s="7">
        <v>4.4200000000000003E-2</v>
      </c>
      <c r="F122" s="7">
        <v>-9.6299999999999997E-2</v>
      </c>
      <c r="G122" s="7">
        <v>3.0800000000000001E-2</v>
      </c>
    </row>
    <row r="123" spans="1:7" x14ac:dyDescent="0.3">
      <c r="A123" s="6">
        <v>45962</v>
      </c>
      <c r="B123" s="7">
        <v>-4.2999999999999997E-2</v>
      </c>
      <c r="C123" s="7">
        <v>-4.9299999999999997E-2</v>
      </c>
      <c r="D123" s="7">
        <v>-4.4999999999999997E-3</v>
      </c>
      <c r="E123" s="7">
        <v>-4.1000000000000003E-3</v>
      </c>
      <c r="F123" s="7">
        <v>1.8E-3</v>
      </c>
      <c r="G123" s="7">
        <v>-4.8000000000000001E-2</v>
      </c>
    </row>
    <row r="124" spans="1:7" x14ac:dyDescent="0.3">
      <c r="A124" s="6">
        <v>45992</v>
      </c>
      <c r="B124" s="7">
        <v>1.67E-2</v>
      </c>
      <c r="C124" s="7">
        <v>-6.8999999999999999E-3</v>
      </c>
      <c r="D124" s="7">
        <v>-2.3099999999999999E-2</v>
      </c>
      <c r="E124" s="7">
        <v>2.46E-2</v>
      </c>
      <c r="F124" s="7">
        <v>5.6099999999999997E-2</v>
      </c>
      <c r="G124" s="7">
        <v>5.4000000000000003E-3</v>
      </c>
    </row>
  </sheetData>
  <printOptions horizontalCentered="1"/>
  <pageMargins left="0.4" right="0.4" top="0.5" bottom="0.6" header="0.25" footer="0.3"/>
  <pageSetup fitToHeight="0" orientation="portrait" r:id="rId1"/>
  <headerFooter>
    <oddFooter>&amp;C&amp;8&amp;A&amp;L&amp;8&amp;F&amp;R&amp;8Page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3259-846B-49F7-8C2C-DF25CED6D7EA}">
  <sheetPr>
    <pageSetUpPr fitToPage="1"/>
  </sheetPr>
  <dimension ref="A1:N26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4" ht="17" x14ac:dyDescent="0.4">
      <c r="A1" s="3" t="s">
        <v>9</v>
      </c>
    </row>
    <row r="2" spans="1:14" x14ac:dyDescent="0.3">
      <c r="A2" s="4" t="s">
        <v>10</v>
      </c>
    </row>
    <row r="3" spans="1:14" x14ac:dyDescent="0.3">
      <c r="A3" s="4" t="s">
        <v>11</v>
      </c>
    </row>
    <row r="5" spans="1:14" x14ac:dyDescent="0.3">
      <c r="A5" s="2" t="str">
        <f>"Mean monthly return"</f>
        <v>Mean monthly return</v>
      </c>
      <c r="B5" s="10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14" x14ac:dyDescent="0.3">
      <c r="B6" s="9" cm="1">
        <f t="array" ref="B6:F6">_xlfn.BYCOL(Returns!$B$5:$F$124, _xlfn.LAMBDA(_xlpm.c, AVERAGE(_xlpm.c)))</f>
        <v>9.2125000000000037E-3</v>
      </c>
      <c r="C6" s="9">
        <v>1.2660000000000005E-2</v>
      </c>
      <c r="D6" s="9">
        <v>4.2566666666666673E-3</v>
      </c>
      <c r="E6" s="9">
        <v>1.1653333333333333E-2</v>
      </c>
      <c r="F6" s="9">
        <v>4.0250000000000019E-4</v>
      </c>
    </row>
    <row r="9" spans="1:14" x14ac:dyDescent="0.3">
      <c r="A9" s="8" t="str">
        <f ca="1">_xlfn.FORMULATEXT(A10)</f>
        <v>=fx.RiskCovEstimateλ(Returns!$B$5:$F$124, , , , Returns!$B$4:$F$4)</v>
      </c>
      <c r="I9" s="8" t="str">
        <f ca="1">_xlfn.FORMULATEXT(I10)</f>
        <v>=fx.RiskCovEstimateλ(Returns!$B$5:$F$124, "ConstantCorr", , , Returns!$B$4:$F$4)</v>
      </c>
    </row>
    <row r="10" spans="1:14" x14ac:dyDescent="0.3">
      <c r="A10" s="2" t="str" cm="1">
        <f t="array" ref="A10:F16">fx.RiskCovEstimateλ(Returns!$B$5:$F$124, , , , Returns!$B$4:$F$4)</f>
        <v>Covariance (sample)</v>
      </c>
      <c r="B10" s="1" t="str">
        <v/>
      </c>
      <c r="C10" s="1" t="str">
        <v/>
      </c>
      <c r="D10" s="1" t="str">
        <v/>
      </c>
      <c r="E10" s="1" t="str">
        <v/>
      </c>
      <c r="F10" s="1" t="str">
        <v/>
      </c>
      <c r="I10" s="2" t="str" cm="1">
        <f t="array" ref="I10:N16">fx.RiskCovEstimateλ(Returns!$B$5:$F$124, "ConstantCorr", , , Returns!$B$4:$F$4)</f>
        <v>Covariance (constant correlation)</v>
      </c>
      <c r="J10" s="1" t="str">
        <v/>
      </c>
      <c r="K10" s="1" t="str">
        <v/>
      </c>
      <c r="L10" s="1" t="str">
        <v/>
      </c>
      <c r="M10" s="1" t="str">
        <v/>
      </c>
      <c r="N10" s="1" t="str">
        <v/>
      </c>
    </row>
    <row r="11" spans="1:14" x14ac:dyDescent="0.3">
      <c r="A11" s="5" t="str">
        <v/>
      </c>
      <c r="B11" s="5" t="str">
        <v>US equity</v>
      </c>
      <c r="C11" s="5" t="str">
        <v>Intl equity</v>
      </c>
      <c r="D11" s="5" t="str">
        <v>Bonds</v>
      </c>
      <c r="E11" s="5" t="str">
        <v>Real estate</v>
      </c>
      <c r="F11" s="5" t="str">
        <v>Commodities</v>
      </c>
      <c r="I11" s="5" t="str">
        <v/>
      </c>
      <c r="J11" s="5" t="str">
        <v>US equity</v>
      </c>
      <c r="K11" s="5" t="str">
        <v>Intl equity</v>
      </c>
      <c r="L11" s="5" t="str">
        <v>Bonds</v>
      </c>
      <c r="M11" s="5" t="str">
        <v>Real estate</v>
      </c>
      <c r="N11" s="5" t="str">
        <v>Commodities</v>
      </c>
    </row>
    <row r="12" spans="1:14" x14ac:dyDescent="0.3">
      <c r="A12" s="11" t="str">
        <v>US equity</v>
      </c>
      <c r="B12" s="11">
        <v>2.5021311869747893E-3</v>
      </c>
      <c r="C12" s="11">
        <v>2.2888924369747895E-3</v>
      </c>
      <c r="D12" s="11">
        <v>8.8482815126050395E-5</v>
      </c>
      <c r="E12" s="11">
        <v>1.7023829411764702E-3</v>
      </c>
      <c r="F12" s="11">
        <v>7.9370232142857134E-4</v>
      </c>
      <c r="I12" s="11" t="str">
        <v>US equity</v>
      </c>
      <c r="J12" s="11">
        <v>2.5021311869747893E-3</v>
      </c>
      <c r="K12" s="11">
        <v>8.1419709549126714E-4</v>
      </c>
      <c r="L12" s="11">
        <v>2.3572884931524806E-4</v>
      </c>
      <c r="M12" s="11">
        <v>8.5167710352118719E-4</v>
      </c>
      <c r="N12" s="11">
        <v>8.9264367998166661E-4</v>
      </c>
    </row>
    <row r="13" spans="1:14" x14ac:dyDescent="0.3">
      <c r="A13" s="11" t="str">
        <v>Intl equity</v>
      </c>
      <c r="B13" s="11">
        <v>2.2888924369747895E-3</v>
      </c>
      <c r="C13" s="11">
        <v>3.0736886386554599E-3</v>
      </c>
      <c r="D13" s="11">
        <v>1.1836321008403363E-4</v>
      </c>
      <c r="E13" s="11">
        <v>1.6716778655462179E-3</v>
      </c>
      <c r="F13" s="11">
        <v>1.1744753109243693E-3</v>
      </c>
      <c r="I13" s="11" t="str">
        <v>Intl equity</v>
      </c>
      <c r="J13" s="11">
        <v>8.1419709549126714E-4</v>
      </c>
      <c r="K13" s="11">
        <v>3.0736886386554599E-3</v>
      </c>
      <c r="L13" s="11">
        <v>2.612688502675385E-4</v>
      </c>
      <c r="M13" s="11">
        <v>9.4395191035183358E-4</v>
      </c>
      <c r="N13" s="11">
        <v>9.8935700337425287E-4</v>
      </c>
    </row>
    <row r="14" spans="1:14" x14ac:dyDescent="0.3">
      <c r="A14" s="11" t="str">
        <v>Bonds</v>
      </c>
      <c r="B14" s="11">
        <v>8.8482815126050395E-5</v>
      </c>
      <c r="C14" s="11">
        <v>1.1836321008403363E-4</v>
      </c>
      <c r="D14" s="11">
        <v>2.5764768627450988E-4</v>
      </c>
      <c r="E14" s="11">
        <v>1.8631854901960797E-4</v>
      </c>
      <c r="F14" s="11">
        <v>-1.0383703361344534E-4</v>
      </c>
      <c r="I14" s="11" t="str">
        <v>Bonds</v>
      </c>
      <c r="J14" s="11">
        <v>2.3572884931524806E-4</v>
      </c>
      <c r="K14" s="11">
        <v>2.612688502675385E-4</v>
      </c>
      <c r="L14" s="11">
        <v>2.5764768627450988E-4</v>
      </c>
      <c r="M14" s="11">
        <v>2.7329586271970997E-4</v>
      </c>
      <c r="N14" s="11">
        <v>2.8644168501568433E-4</v>
      </c>
    </row>
    <row r="15" spans="1:14" x14ac:dyDescent="0.3">
      <c r="A15" s="11" t="str">
        <v>Real estate</v>
      </c>
      <c r="B15" s="11">
        <v>1.7023829411764702E-3</v>
      </c>
      <c r="C15" s="11">
        <v>1.6716778655462179E-3</v>
      </c>
      <c r="D15" s="11">
        <v>1.8631854901960797E-4</v>
      </c>
      <c r="E15" s="11">
        <v>3.3631846946778725E-3</v>
      </c>
      <c r="F15" s="11">
        <v>2.0188726050420158E-4</v>
      </c>
      <c r="I15" s="11" t="str">
        <v>Real estate</v>
      </c>
      <c r="J15" s="11">
        <v>8.5167710352118719E-4</v>
      </c>
      <c r="K15" s="11">
        <v>9.4395191035183369E-4</v>
      </c>
      <c r="L15" s="11">
        <v>2.7329586271970997E-4</v>
      </c>
      <c r="M15" s="11">
        <v>3.3631846946778725E-3</v>
      </c>
      <c r="N15" s="11">
        <v>1.0349001631770409E-3</v>
      </c>
    </row>
    <row r="16" spans="1:14" x14ac:dyDescent="0.3">
      <c r="A16" s="11" t="str">
        <v>Commodities</v>
      </c>
      <c r="B16" s="11">
        <v>7.9370232142857134E-4</v>
      </c>
      <c r="C16" s="11">
        <v>1.1744753109243693E-3</v>
      </c>
      <c r="D16" s="11">
        <v>-1.0383703361344534E-4</v>
      </c>
      <c r="E16" s="11">
        <v>2.0188726050420158E-4</v>
      </c>
      <c r="F16" s="11">
        <v>3.6945116743697486E-3</v>
      </c>
      <c r="I16" s="11" t="str">
        <v>Commodities</v>
      </c>
      <c r="J16" s="11">
        <v>8.9264367998166672E-4</v>
      </c>
      <c r="K16" s="11">
        <v>9.8935700337425287E-4</v>
      </c>
      <c r="L16" s="11">
        <v>2.8644168501568433E-4</v>
      </c>
      <c r="M16" s="11">
        <v>1.0349001631770407E-3</v>
      </c>
      <c r="N16" s="11">
        <v>3.6945116743697486E-3</v>
      </c>
    </row>
    <row r="19" spans="1:14" x14ac:dyDescent="0.3">
      <c r="A19" s="8" t="str">
        <f ca="1">_xlfn.FORMULATEXT(A20)</f>
        <v>=fx.RiskCovEstimateλ(Returns!$B$5:$F$124, "Shrink", , 0.5, Returns!$B$4:$F$4)</v>
      </c>
      <c r="I19" s="8" t="str">
        <f ca="1">_xlfn.FORMULATEXT(I20)</f>
        <v>=fx.RiskCovEstimateλ(Returns!$B$5:$F$124, "SingleIndex", Returns!$G$5:$G$124, , Returns!$B$4:$F$4)</v>
      </c>
    </row>
    <row r="20" spans="1:14" x14ac:dyDescent="0.3">
      <c r="A20" s="2" t="str" cm="1">
        <f t="array" ref="A20:F26">fx.RiskCovEstimateλ(Returns!$B$5:$F$124, "Shrink", , 0.5, Returns!$B$4:$F$4)</f>
        <v>Covariance (shrinkage 0.5)</v>
      </c>
      <c r="B20" s="1" t="str">
        <v/>
      </c>
      <c r="C20" s="1" t="str">
        <v/>
      </c>
      <c r="D20" s="1" t="str">
        <v/>
      </c>
      <c r="E20" s="1" t="str">
        <v/>
      </c>
      <c r="F20" s="1" t="str">
        <v/>
      </c>
      <c r="I20" s="2" t="str" cm="1">
        <f t="array" ref="I20:N26">fx.RiskCovEstimateλ(Returns!$B$5:$F$124, "SingleIndex", Returns!$G$5:$G$124, , Returns!$B$4:$F$4)</f>
        <v>Covariance (single index)</v>
      </c>
      <c r="J20" s="1" t="str">
        <v/>
      </c>
      <c r="K20" s="1" t="str">
        <v/>
      </c>
      <c r="L20" s="1" t="str">
        <v/>
      </c>
      <c r="M20" s="1" t="str">
        <v/>
      </c>
      <c r="N20" s="1" t="str">
        <v/>
      </c>
    </row>
    <row r="21" spans="1:14" x14ac:dyDescent="0.3">
      <c r="A21" s="5" t="str">
        <v/>
      </c>
      <c r="B21" s="5" t="str">
        <v>US equity</v>
      </c>
      <c r="C21" s="5" t="str">
        <v>Intl equity</v>
      </c>
      <c r="D21" s="5" t="str">
        <v>Bonds</v>
      </c>
      <c r="E21" s="5" t="str">
        <v>Real estate</v>
      </c>
      <c r="F21" s="5" t="str">
        <v>Commodities</v>
      </c>
      <c r="I21" s="5" t="str">
        <v/>
      </c>
      <c r="J21" s="5" t="str">
        <v>US equity</v>
      </c>
      <c r="K21" s="5" t="str">
        <v>Intl equity</v>
      </c>
      <c r="L21" s="5" t="str">
        <v>Bonds</v>
      </c>
      <c r="M21" s="5" t="str">
        <v>Real estate</v>
      </c>
      <c r="N21" s="5" t="str">
        <v>Commodities</v>
      </c>
    </row>
    <row r="22" spans="1:14" x14ac:dyDescent="0.3">
      <c r="A22" s="11" t="str">
        <v>US equity</v>
      </c>
      <c r="B22" s="11">
        <v>2.5021311869747893E-3</v>
      </c>
      <c r="C22" s="11">
        <v>1.1444462184873948E-3</v>
      </c>
      <c r="D22" s="11">
        <v>4.4241407563025198E-5</v>
      </c>
      <c r="E22" s="11">
        <v>8.511914705882351E-4</v>
      </c>
      <c r="F22" s="11">
        <v>3.9685116071428567E-4</v>
      </c>
      <c r="I22" s="11" t="str">
        <v>US equity</v>
      </c>
      <c r="J22" s="11">
        <v>2.5021311869747893E-3</v>
      </c>
      <c r="K22" s="11">
        <v>2.5110812882076106E-3</v>
      </c>
      <c r="L22" s="11">
        <v>9.744437435766566E-5</v>
      </c>
      <c r="M22" s="11">
        <v>1.6289533543784834E-3</v>
      </c>
      <c r="N22" s="11">
        <v>8.9875112587186994E-4</v>
      </c>
    </row>
    <row r="23" spans="1:14" x14ac:dyDescent="0.3">
      <c r="A23" s="11" t="str">
        <v>Intl equity</v>
      </c>
      <c r="B23" s="11">
        <v>1.1444462184873948E-3</v>
      </c>
      <c r="C23" s="11">
        <v>3.0736886386554599E-3</v>
      </c>
      <c r="D23" s="11">
        <v>5.9181605042016815E-5</v>
      </c>
      <c r="E23" s="11">
        <v>8.3583893277310896E-4</v>
      </c>
      <c r="F23" s="11">
        <v>5.8723765546218464E-4</v>
      </c>
      <c r="I23" s="11" t="str">
        <v>Intl equity</v>
      </c>
      <c r="J23" s="11">
        <v>2.5110812882076106E-3</v>
      </c>
      <c r="K23" s="11">
        <v>3.0736886386554599E-3</v>
      </c>
      <c r="L23" s="11">
        <v>1.0545022655409284E-4</v>
      </c>
      <c r="M23" s="11">
        <v>1.7627851930658697E-3</v>
      </c>
      <c r="N23" s="11">
        <v>9.7259088032185758E-4</v>
      </c>
    </row>
    <row r="24" spans="1:14" x14ac:dyDescent="0.3">
      <c r="A24" s="11" t="str">
        <v>Bonds</v>
      </c>
      <c r="B24" s="11">
        <v>4.4241407563025198E-5</v>
      </c>
      <c r="C24" s="11">
        <v>5.9181605042016815E-5</v>
      </c>
      <c r="D24" s="11">
        <v>2.5764768627450988E-4</v>
      </c>
      <c r="E24" s="11">
        <v>9.3159274509803987E-5</v>
      </c>
      <c r="F24" s="11">
        <v>-5.1918516806722668E-5</v>
      </c>
      <c r="I24" s="11" t="str">
        <v>Bonds</v>
      </c>
      <c r="J24" s="11">
        <v>9.744437435766566E-5</v>
      </c>
      <c r="K24" s="11">
        <v>1.0545022655409284E-4</v>
      </c>
      <c r="L24" s="11">
        <v>2.5764768627450988E-4</v>
      </c>
      <c r="M24" s="11">
        <v>6.8406188629548933E-5</v>
      </c>
      <c r="N24" s="11">
        <v>3.7742111449758458E-5</v>
      </c>
    </row>
    <row r="25" spans="1:14" x14ac:dyDescent="0.3">
      <c r="A25" s="11" t="str">
        <v>Real estate</v>
      </c>
      <c r="B25" s="11">
        <v>8.511914705882351E-4</v>
      </c>
      <c r="C25" s="11">
        <v>8.3583893277310896E-4</v>
      </c>
      <c r="D25" s="11">
        <v>9.3159274509803987E-5</v>
      </c>
      <c r="E25" s="11">
        <v>3.3631846946778725E-3</v>
      </c>
      <c r="F25" s="11">
        <v>1.0094363025210079E-4</v>
      </c>
      <c r="I25" s="11" t="str">
        <v>Real estate</v>
      </c>
      <c r="J25" s="11">
        <v>1.6289533543784834E-3</v>
      </c>
      <c r="K25" s="11">
        <v>1.7627851930658697E-3</v>
      </c>
      <c r="L25" s="11">
        <v>6.8406188629548933E-5</v>
      </c>
      <c r="M25" s="11">
        <v>3.3631846946778725E-3</v>
      </c>
      <c r="N25" s="11">
        <v>6.309254839253237E-4</v>
      </c>
    </row>
    <row r="26" spans="1:14" x14ac:dyDescent="0.3">
      <c r="A26" s="11" t="str">
        <v>Commodities</v>
      </c>
      <c r="B26" s="11">
        <v>3.9685116071428567E-4</v>
      </c>
      <c r="C26" s="11">
        <v>5.8723765546218464E-4</v>
      </c>
      <c r="D26" s="11">
        <v>-5.1918516806722668E-5</v>
      </c>
      <c r="E26" s="11">
        <v>1.0094363025210079E-4</v>
      </c>
      <c r="F26" s="11">
        <v>3.6945116743697486E-3</v>
      </c>
      <c r="I26" s="11" t="str">
        <v>Commodities</v>
      </c>
      <c r="J26" s="11">
        <v>8.9875112587186994E-4</v>
      </c>
      <c r="K26" s="11">
        <v>9.7259088032185758E-4</v>
      </c>
      <c r="L26" s="11">
        <v>3.7742111449758458E-5</v>
      </c>
      <c r="M26" s="11">
        <v>6.309254839253237E-4</v>
      </c>
      <c r="N26" s="11">
        <v>3.6945116743697486E-3</v>
      </c>
    </row>
  </sheetData>
  <printOptions horizontalCentered="1"/>
  <pageMargins left="0.4" right="0.4" top="0.5" bottom="0.6" header="0.25" footer="0.3"/>
  <pageSetup scale="68" orientation="landscape" r:id="rId1"/>
  <headerFooter>
    <oddFooter>&amp;C&amp;8&amp;A&amp;L&amp;8&amp;F&amp;R&amp;8Page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C6DC8-4EBF-4C55-997D-1572A3415F17}">
  <sheetPr>
    <pageSetUpPr fitToPage="1"/>
  </sheetPr>
  <dimension ref="A1:I16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9" ht="17" x14ac:dyDescent="0.4">
      <c r="A1" s="3" t="s">
        <v>12</v>
      </c>
    </row>
    <row r="2" spans="1:9" x14ac:dyDescent="0.3">
      <c r="A2" s="4" t="s">
        <v>13</v>
      </c>
    </row>
    <row r="3" spans="1:9" x14ac:dyDescent="0.3">
      <c r="A3" s="4" t="s">
        <v>14</v>
      </c>
    </row>
    <row r="5" spans="1:9" x14ac:dyDescent="0.3">
      <c r="A5" s="1" t="s">
        <v>15</v>
      </c>
      <c r="B5" s="7">
        <v>2.5000000000000001E-3</v>
      </c>
    </row>
    <row r="7" spans="1:9" x14ac:dyDescent="0.3">
      <c r="A7" s="8" t="str">
        <f ca="1">_xlfn.FORMULATEXT(A8)</f>
        <v>=fx.RiskEfficientPortfoliosλ('1 Covariance'!B6#, '1 Covariance'!B12:F16, '2 Efficient'!$B$5, Returns!$B$4:$F$4)</v>
      </c>
    </row>
    <row r="8" spans="1:9" x14ac:dyDescent="0.3">
      <c r="A8" s="2" t="str" cm="1">
        <f t="array" ref="A8:I11">fx.RiskEfficientPortfoliosλ(_xlfn.ANCHORARRAY('1 Covariance'!B6), '1 Covariance'!B12:F16, '2 Efficient'!$B$5, Returns!$B$4:$F$4)</f>
        <v>Efficient portfolios (risk-free rate 0.25%)</v>
      </c>
      <c r="B8" s="1" t="str">
        <v/>
      </c>
      <c r="C8" s="1" t="str">
        <v/>
      </c>
      <c r="D8" s="1" t="str">
        <v/>
      </c>
      <c r="E8" s="1" t="str">
        <v/>
      </c>
      <c r="F8" s="1" t="str">
        <v/>
      </c>
      <c r="G8" s="1" t="str">
        <v/>
      </c>
      <c r="H8" s="1" t="str">
        <v/>
      </c>
      <c r="I8" s="1" t="str">
        <v/>
      </c>
    </row>
    <row r="9" spans="1:9" x14ac:dyDescent="0.3">
      <c r="A9" s="5" t="str">
        <v>Portfolio</v>
      </c>
      <c r="B9" s="5" t="str">
        <v>Mean</v>
      </c>
      <c r="C9" s="5" t="str">
        <v>SD</v>
      </c>
      <c r="D9" s="5" t="str">
        <v>Sharpe</v>
      </c>
      <c r="E9" s="5" t="str">
        <v>US equity</v>
      </c>
      <c r="F9" s="5" t="str">
        <v>Intl equity</v>
      </c>
      <c r="G9" s="5" t="str">
        <v>Bonds</v>
      </c>
      <c r="H9" s="5" t="str">
        <v>Real estate</v>
      </c>
      <c r="I9" s="5" t="str">
        <v>Commodities</v>
      </c>
    </row>
    <row r="10" spans="1:9" x14ac:dyDescent="0.3">
      <c r="A10" s="1" t="str">
        <v>Minimum variance</v>
      </c>
      <c r="B10" s="9">
        <v>3.8608818826248218E-3</v>
      </c>
      <c r="C10" s="9">
        <v>1.4867285958016306E-2</v>
      </c>
      <c r="D10" s="12">
        <v>9.1535327057528384E-2</v>
      </c>
      <c r="E10" s="13">
        <v>8.0781878341271748E-2</v>
      </c>
      <c r="F10" s="13">
        <v>-5.3135898946764348E-2</v>
      </c>
      <c r="G10" s="13">
        <v>0.89096587465602894</v>
      </c>
      <c r="H10" s="13">
        <v>-3.1930220983864958E-3</v>
      </c>
      <c r="I10" s="13">
        <v>8.458116804785E-2</v>
      </c>
    </row>
    <row r="11" spans="1:9" x14ac:dyDescent="0.3">
      <c r="A11" s="1" t="str">
        <v>Tangency</v>
      </c>
      <c r="B11" s="9">
        <v>1.1390542104781793E-2</v>
      </c>
      <c r="C11" s="9">
        <v>3.8000175301845102E-2</v>
      </c>
      <c r="D11" s="12">
        <v>0.23396055502802143</v>
      </c>
      <c r="E11" s="13">
        <v>-0.32906055411291046</v>
      </c>
      <c r="F11" s="13">
        <v>0.72982015327534699</v>
      </c>
      <c r="G11" s="13">
        <v>0.62132537076997241</v>
      </c>
      <c r="H11" s="13">
        <v>0.22634799122151203</v>
      </c>
      <c r="I11" s="13">
        <v>-0.24843296115392094</v>
      </c>
    </row>
    <row r="14" spans="1:9" x14ac:dyDescent="0.3">
      <c r="A14" s="4" t="s">
        <v>16</v>
      </c>
    </row>
    <row r="15" spans="1:9" x14ac:dyDescent="0.3">
      <c r="A15" s="1" t="s">
        <v>17</v>
      </c>
      <c r="B15" s="7">
        <f>B10*12</f>
        <v>4.633058259149786E-2</v>
      </c>
      <c r="C15" s="7">
        <f>C10*SQRT(12)</f>
        <v>5.1501789299879142E-2</v>
      </c>
    </row>
    <row r="16" spans="1:9" x14ac:dyDescent="0.3">
      <c r="A16" s="1" t="s">
        <v>18</v>
      </c>
      <c r="B16" s="7">
        <f>B11*12</f>
        <v>0.13668650525738152</v>
      </c>
      <c r="C16" s="7">
        <f>C11*SQRT(12)</f>
        <v>0.13163646863863943</v>
      </c>
    </row>
  </sheetData>
  <printOptions horizontalCentered="1"/>
  <pageMargins left="0.4" right="0.4" top="0.5" bottom="0.6" header="0.25" footer="0.3"/>
  <pageSetup orientation="landscape" r:id="rId1"/>
  <headerFooter>
    <oddFooter>&amp;C&amp;8&amp;A&amp;L&amp;8&amp;F&amp;R&amp;8Page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27D76-47E2-453F-90AB-9C8B4DF8C5FA}">
  <sheetPr>
    <pageSetUpPr fitToPage="1"/>
  </sheetPr>
  <dimension ref="A1:G57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7" ht="17" x14ac:dyDescent="0.4">
      <c r="A1" s="3" t="s">
        <v>19</v>
      </c>
    </row>
    <row r="2" spans="1:7" x14ac:dyDescent="0.3">
      <c r="A2" s="4" t="s">
        <v>20</v>
      </c>
    </row>
    <row r="3" spans="1:7" x14ac:dyDescent="0.3">
      <c r="A3" s="4" t="s">
        <v>21</v>
      </c>
    </row>
    <row r="5" spans="1:7" x14ac:dyDescent="0.3">
      <c r="A5" s="8" t="str">
        <f ca="1">_xlfn.FORMULATEXT(A6)</f>
        <v>=fx.RiskFrontierλ('1 Covariance'!B6#, '1 Covariance'!B12:F16, '2 Efficient'!$B$5, , Returns!$B$4:$F$4)</v>
      </c>
    </row>
    <row r="6" spans="1:7" x14ac:dyDescent="0.3">
      <c r="A6" s="2" t="str" cm="1">
        <f t="array" ref="A6:G57">fx.RiskFrontierλ(_xlfn.ANCHORARRAY('1 Covariance'!B6), '1 Covariance'!B12:F16, '2 Efficient'!$B$5, , Returns!$B$4:$F$4)</f>
        <v>Efficient frontier (risk-free rate 0.25%)</v>
      </c>
      <c r="B6" s="1" t="str">
        <v/>
      </c>
      <c r="C6" s="1" t="str">
        <v/>
      </c>
      <c r="D6" s="1" t="str">
        <v/>
      </c>
      <c r="E6" s="1" t="str">
        <v/>
      </c>
      <c r="F6" s="1" t="str">
        <v/>
      </c>
      <c r="G6" s="1" t="str">
        <v/>
      </c>
    </row>
    <row r="7" spans="1:7" x14ac:dyDescent="0.3">
      <c r="A7" s="5" t="str">
        <v>Point</v>
      </c>
      <c r="B7" s="5" t="str">
        <v>Standard deviation</v>
      </c>
      <c r="C7" s="5" t="str">
        <v>Mean return</v>
      </c>
      <c r="D7" s="5" t="str">
        <v/>
      </c>
      <c r="E7" s="5" t="str">
        <v>Label</v>
      </c>
      <c r="F7" s="5" t="str">
        <v>Standard deviation</v>
      </c>
      <c r="G7" s="5" t="str">
        <v>Mean return</v>
      </c>
    </row>
    <row r="8" spans="1:7" x14ac:dyDescent="0.3">
      <c r="A8" s="1">
        <v>1</v>
      </c>
      <c r="B8" s="7">
        <v>2.6350038580287935E-2</v>
      </c>
      <c r="C8" s="7">
        <v>-8.2325000000000031E-4</v>
      </c>
      <c r="D8" s="1" t="str">
        <v/>
      </c>
      <c r="E8" s="1" t="str">
        <v>US equity</v>
      </c>
      <c r="F8" s="7">
        <v>5.0021307329724894E-2</v>
      </c>
      <c r="G8" s="7">
        <v>9.2125000000000037E-3</v>
      </c>
    </row>
    <row r="9" spans="1:7" x14ac:dyDescent="0.3">
      <c r="A9" s="1">
        <v>2</v>
      </c>
      <c r="B9" s="7">
        <v>2.5211241613785639E-2</v>
      </c>
      <c r="C9" s="7">
        <v>-5.2306632653061243E-4</v>
      </c>
      <c r="D9" s="1" t="str">
        <v/>
      </c>
      <c r="E9" s="1" t="str">
        <v>Intl equity</v>
      </c>
      <c r="F9" s="7">
        <v>5.5440857124105319E-2</v>
      </c>
      <c r="G9" s="7">
        <v>1.2660000000000005E-2</v>
      </c>
    </row>
    <row r="10" spans="1:7" x14ac:dyDescent="0.3">
      <c r="A10" s="1">
        <v>3</v>
      </c>
      <c r="B10" s="7">
        <v>2.4099302602767575E-2</v>
      </c>
      <c r="C10" s="7">
        <v>-2.2288265306122455E-4</v>
      </c>
      <c r="D10" s="1" t="str">
        <v/>
      </c>
      <c r="E10" s="1" t="str">
        <v>Bonds</v>
      </c>
      <c r="F10" s="7">
        <v>1.6051407610378283E-2</v>
      </c>
      <c r="G10" s="7">
        <v>4.2566666666666673E-3</v>
      </c>
    </row>
    <row r="11" spans="1:7" x14ac:dyDescent="0.3">
      <c r="A11" s="1">
        <v>4</v>
      </c>
      <c r="B11" s="7">
        <v>2.3018114168539359E-2</v>
      </c>
      <c r="C11" s="7">
        <v>7.7301020408163329E-5</v>
      </c>
      <c r="D11" s="1" t="str">
        <v/>
      </c>
      <c r="E11" s="1" t="str">
        <v>Real estate</v>
      </c>
      <c r="F11" s="7">
        <v>5.7992971079932371E-2</v>
      </c>
      <c r="G11" s="7">
        <v>1.1653333333333333E-2</v>
      </c>
    </row>
    <row r="12" spans="1:7" x14ac:dyDescent="0.3">
      <c r="A12" s="1">
        <v>5</v>
      </c>
      <c r="B12" s="7">
        <v>2.1972216217694879E-2</v>
      </c>
      <c r="C12" s="7">
        <v>3.7748469387755121E-4</v>
      </c>
      <c r="D12" s="1" t="str">
        <v/>
      </c>
      <c r="E12" s="1" t="str">
        <v>Commodities</v>
      </c>
      <c r="F12" s="7">
        <v>6.078249480212003E-2</v>
      </c>
      <c r="G12" s="7">
        <v>4.0250000000000019E-4</v>
      </c>
    </row>
    <row r="13" spans="1:7" x14ac:dyDescent="0.3">
      <c r="A13" s="1">
        <v>6</v>
      </c>
      <c r="B13" s="7">
        <v>2.0966890634126569E-2</v>
      </c>
      <c r="C13" s="7">
        <v>6.7766836734693898E-4</v>
      </c>
      <c r="D13" s="1" t="str">
        <v/>
      </c>
      <c r="E13" s="1" t="str">
        <v>Minimum variance</v>
      </c>
      <c r="F13" s="7">
        <v>1.4867285958016308E-2</v>
      </c>
      <c r="G13" s="7">
        <v>3.8608818826248227E-3</v>
      </c>
    </row>
    <row r="14" spans="1:7" x14ac:dyDescent="0.3">
      <c r="A14" s="1">
        <v>7</v>
      </c>
      <c r="B14" s="7">
        <v>2.0008254094617661E-2</v>
      </c>
      <c r="C14" s="7">
        <v>9.7785204081632686E-4</v>
      </c>
      <c r="D14" s="1" t="str">
        <v/>
      </c>
      <c r="E14" s="1" t="str">
        <v>Tangency</v>
      </c>
      <c r="F14" s="7">
        <v>3.8000175301845102E-2</v>
      </c>
      <c r="G14" s="7">
        <v>1.1390542104781793E-2</v>
      </c>
    </row>
    <row r="15" spans="1:7" x14ac:dyDescent="0.3">
      <c r="A15" s="1">
        <v>8</v>
      </c>
      <c r="B15" s="7">
        <v>1.9103336689469022E-2</v>
      </c>
      <c r="C15" s="7">
        <v>1.2780357142857151E-3</v>
      </c>
      <c r="D15" s="1" t="str">
        <v/>
      </c>
      <c r="E15" s="1" t="str">
        <v>Capital market line</v>
      </c>
      <c r="F15" s="7">
        <v>0</v>
      </c>
      <c r="G15" s="7">
        <v>2.5000000000000001E-3</v>
      </c>
    </row>
    <row r="16" spans="1:7" x14ac:dyDescent="0.3">
      <c r="A16" s="1">
        <v>9</v>
      </c>
      <c r="B16" s="7">
        <v>1.8260126646130127E-2</v>
      </c>
      <c r="C16" s="7">
        <v>1.5782193877551028E-3</v>
      </c>
      <c r="D16" s="1" t="str">
        <v/>
      </c>
      <c r="E16" s="1" t="str">
        <v>Capital market line</v>
      </c>
      <c r="F16" s="7">
        <v>4.8876013075113717E-2</v>
      </c>
      <c r="G16" s="7">
        <v>1.3935059146610439E-2</v>
      </c>
    </row>
    <row r="17" spans="1:7" x14ac:dyDescent="0.3">
      <c r="A17" s="1">
        <v>10</v>
      </c>
      <c r="B17" s="7">
        <v>1.748755241019391E-2</v>
      </c>
      <c r="C17" s="7">
        <v>1.8784030612244906E-3</v>
      </c>
      <c r="D17" s="1" t="str">
        <v/>
      </c>
      <c r="E17" s="1" t="str">
        <v/>
      </c>
      <c r="F17" s="7" t="str">
        <v/>
      </c>
      <c r="G17" s="7" t="str">
        <v/>
      </c>
    </row>
    <row r="18" spans="1:7" x14ac:dyDescent="0.3">
      <c r="A18" s="1">
        <v>11</v>
      </c>
      <c r="B18" s="7">
        <v>1.679536439530013E-2</v>
      </c>
      <c r="C18" s="7">
        <v>2.1785867346938784E-3</v>
      </c>
      <c r="D18" s="1" t="str">
        <v/>
      </c>
      <c r="E18" s="1" t="str">
        <v/>
      </c>
      <c r="F18" s="7" t="str">
        <v/>
      </c>
      <c r="G18" s="7" t="str">
        <v/>
      </c>
    </row>
    <row r="19" spans="1:7" x14ac:dyDescent="0.3">
      <c r="A19" s="1">
        <v>12</v>
      </c>
      <c r="B19" s="7">
        <v>1.6193873926507549E-2</v>
      </c>
      <c r="C19" s="7">
        <v>2.4787704081632666E-3</v>
      </c>
      <c r="D19" s="1" t="str">
        <v/>
      </c>
      <c r="E19" s="1" t="str">
        <v/>
      </c>
      <c r="F19" s="7" t="str">
        <v/>
      </c>
      <c r="G19" s="7" t="str">
        <v/>
      </c>
    </row>
    <row r="20" spans="1:7" x14ac:dyDescent="0.3">
      <c r="A20" s="1">
        <v>13</v>
      </c>
      <c r="B20" s="7">
        <v>1.5693513055699028E-2</v>
      </c>
      <c r="C20" s="7">
        <v>2.7789540816326543E-3</v>
      </c>
      <c r="D20" s="1" t="str">
        <v/>
      </c>
      <c r="E20" s="1" t="str">
        <v/>
      </c>
      <c r="F20" s="7" t="str">
        <v/>
      </c>
      <c r="G20" s="7" t="str">
        <v/>
      </c>
    </row>
    <row r="21" spans="1:7" x14ac:dyDescent="0.3">
      <c r="A21" s="1">
        <v>14</v>
      </c>
      <c r="B21" s="7">
        <v>1.5304204096137763E-2</v>
      </c>
      <c r="C21" s="7">
        <v>3.0791377551020421E-3</v>
      </c>
      <c r="D21" s="1" t="str">
        <v/>
      </c>
      <c r="E21" s="1" t="str">
        <v/>
      </c>
      <c r="F21" s="7" t="str">
        <v/>
      </c>
      <c r="G21" s="7" t="str">
        <v/>
      </c>
    </row>
    <row r="22" spans="1:7" x14ac:dyDescent="0.3">
      <c r="A22" s="1">
        <v>15</v>
      </c>
      <c r="B22" s="7">
        <v>1.5034576339496666E-2</v>
      </c>
      <c r="C22" s="7">
        <v>3.3793214285714303E-3</v>
      </c>
      <c r="D22" s="1" t="str">
        <v/>
      </c>
      <c r="E22" s="1" t="str">
        <v/>
      </c>
      <c r="F22" s="7" t="str">
        <v/>
      </c>
      <c r="G22" s="7" t="str">
        <v/>
      </c>
    </row>
    <row r="23" spans="1:7" x14ac:dyDescent="0.3">
      <c r="A23" s="1">
        <v>16</v>
      </c>
      <c r="B23" s="7">
        <v>1.4891132264040076E-2</v>
      </c>
      <c r="C23" s="7">
        <v>3.6795051020408181E-3</v>
      </c>
      <c r="D23" s="1" t="str">
        <v/>
      </c>
      <c r="E23" s="1" t="str">
        <v/>
      </c>
      <c r="F23" s="7" t="str">
        <v/>
      </c>
      <c r="G23" s="7" t="str">
        <v/>
      </c>
    </row>
    <row r="24" spans="1:7" x14ac:dyDescent="0.3">
      <c r="A24" s="1">
        <v>17</v>
      </c>
      <c r="B24" s="7">
        <v>1.4877522179690633E-2</v>
      </c>
      <c r="C24" s="7">
        <v>3.9796887755102059E-3</v>
      </c>
      <c r="D24" s="1" t="str">
        <v/>
      </c>
      <c r="E24" s="1" t="str">
        <v/>
      </c>
      <c r="F24" s="7" t="str">
        <v/>
      </c>
      <c r="G24" s="7" t="str">
        <v/>
      </c>
    </row>
    <row r="25" spans="1:7" x14ac:dyDescent="0.3">
      <c r="A25" s="1">
        <v>18</v>
      </c>
      <c r="B25" s="7">
        <v>1.4994099640001977E-2</v>
      </c>
      <c r="C25" s="7">
        <v>4.2798724489795945E-3</v>
      </c>
      <c r="D25" s="1" t="str">
        <v/>
      </c>
      <c r="E25" s="1" t="str">
        <v/>
      </c>
      <c r="F25" s="7" t="str">
        <v/>
      </c>
      <c r="G25" s="7" t="str">
        <v/>
      </c>
    </row>
    <row r="26" spans="1:7" x14ac:dyDescent="0.3">
      <c r="A26" s="1">
        <v>19</v>
      </c>
      <c r="B26" s="7">
        <v>1.5237876936322104E-2</v>
      </c>
      <c r="C26" s="7">
        <v>4.5800561224489814E-3</v>
      </c>
      <c r="D26" s="1" t="str">
        <v/>
      </c>
      <c r="E26" s="1" t="str">
        <v/>
      </c>
      <c r="F26" s="7" t="str">
        <v/>
      </c>
      <c r="G26" s="7" t="str">
        <v/>
      </c>
    </row>
    <row r="27" spans="1:7" x14ac:dyDescent="0.3">
      <c r="A27" s="1">
        <v>20</v>
      </c>
      <c r="B27" s="7">
        <v>1.5602893152994292E-2</v>
      </c>
      <c r="C27" s="7">
        <v>4.88023979591837E-3</v>
      </c>
      <c r="D27" s="1" t="str">
        <v/>
      </c>
      <c r="E27" s="1" t="str">
        <v/>
      </c>
      <c r="F27" s="7" t="str">
        <v/>
      </c>
      <c r="G27" s="7" t="str">
        <v/>
      </c>
    </row>
    <row r="28" spans="1:7" x14ac:dyDescent="0.3">
      <c r="A28" s="1">
        <v>21</v>
      </c>
      <c r="B28" s="7">
        <v>1.6080894492101001E-2</v>
      </c>
      <c r="C28" s="7">
        <v>5.1804234693877569E-3</v>
      </c>
      <c r="D28" s="1" t="str">
        <v/>
      </c>
      <c r="E28" s="1" t="str">
        <v/>
      </c>
      <c r="F28" s="7" t="str">
        <v/>
      </c>
      <c r="G28" s="7" t="str">
        <v/>
      </c>
    </row>
    <row r="29" spans="1:7" x14ac:dyDescent="0.3">
      <c r="A29" s="1">
        <v>22</v>
      </c>
      <c r="B29" s="7">
        <v>1.6662159892807466E-2</v>
      </c>
      <c r="C29" s="7">
        <v>5.4806071428571456E-3</v>
      </c>
      <c r="D29" s="1" t="str">
        <v/>
      </c>
      <c r="E29" s="1" t="str">
        <v/>
      </c>
      <c r="F29" s="7" t="str">
        <v/>
      </c>
      <c r="G29" s="7" t="str">
        <v/>
      </c>
    </row>
    <row r="30" spans="1:7" x14ac:dyDescent="0.3">
      <c r="A30" s="1">
        <v>23</v>
      </c>
      <c r="B30" s="7">
        <v>1.7336305506824346E-2</v>
      </c>
      <c r="C30" s="7">
        <v>5.7807908163265333E-3</v>
      </c>
      <c r="D30" s="1" t="str">
        <v/>
      </c>
      <c r="E30" s="1" t="str">
        <v/>
      </c>
      <c r="F30" s="7" t="str">
        <v/>
      </c>
      <c r="G30" s="7" t="str">
        <v/>
      </c>
    </row>
    <row r="31" spans="1:7" x14ac:dyDescent="0.3">
      <c r="A31" s="1">
        <v>24</v>
      </c>
      <c r="B31" s="7">
        <v>1.8092952126822305E-2</v>
      </c>
      <c r="C31" s="7">
        <v>6.0809744897959211E-3</v>
      </c>
      <c r="D31" s="1" t="str">
        <v/>
      </c>
      <c r="E31" s="1" t="str">
        <v/>
      </c>
      <c r="F31" s="7" t="str">
        <v/>
      </c>
      <c r="G31" s="7" t="str">
        <v/>
      </c>
    </row>
    <row r="32" spans="1:7" x14ac:dyDescent="0.3">
      <c r="A32" s="1">
        <v>25</v>
      </c>
      <c r="B32" s="7">
        <v>1.8922205379027269E-2</v>
      </c>
      <c r="C32" s="7">
        <v>6.3811581632653089E-3</v>
      </c>
      <c r="D32" s="1" t="str">
        <v/>
      </c>
      <c r="E32" s="1" t="str">
        <v/>
      </c>
      <c r="F32" s="7" t="str">
        <v/>
      </c>
      <c r="G32" s="7" t="str">
        <v/>
      </c>
    </row>
    <row r="33" spans="1:7" x14ac:dyDescent="0.3">
      <c r="A33" s="1">
        <v>26</v>
      </c>
      <c r="B33" s="7">
        <v>1.9814951623805761E-2</v>
      </c>
      <c r="C33" s="7">
        <v>6.6813418367346975E-3</v>
      </c>
      <c r="D33" s="1" t="str">
        <v/>
      </c>
      <c r="E33" s="1" t="str">
        <v/>
      </c>
      <c r="F33" s="7" t="str">
        <v/>
      </c>
      <c r="G33" s="7" t="str">
        <v/>
      </c>
    </row>
    <row r="34" spans="1:7" x14ac:dyDescent="0.3">
      <c r="A34" s="1">
        <v>27</v>
      </c>
      <c r="B34" s="7">
        <v>2.0763002456448958E-2</v>
      </c>
      <c r="C34" s="7">
        <v>6.9815255102040844E-3</v>
      </c>
      <c r="D34" s="1" t="str">
        <v/>
      </c>
      <c r="E34" s="1" t="str">
        <v/>
      </c>
      <c r="F34" s="7" t="str">
        <v/>
      </c>
      <c r="G34" s="7" t="str">
        <v/>
      </c>
    </row>
    <row r="35" spans="1:7" x14ac:dyDescent="0.3">
      <c r="A35" s="1">
        <v>28</v>
      </c>
      <c r="B35" s="7">
        <v>2.1759130172511906E-2</v>
      </c>
      <c r="C35" s="7">
        <v>7.2817091836734739E-3</v>
      </c>
      <c r="D35" s="1" t="str">
        <v/>
      </c>
      <c r="E35" s="1" t="str">
        <v/>
      </c>
      <c r="F35" s="7" t="str">
        <v/>
      </c>
      <c r="G35" s="7" t="str">
        <v/>
      </c>
    </row>
    <row r="36" spans="1:7" x14ac:dyDescent="0.3">
      <c r="A36" s="1">
        <v>29</v>
      </c>
      <c r="B36" s="7">
        <v>2.2797033412863155E-2</v>
      </c>
      <c r="C36" s="7">
        <v>7.5818928571428608E-3</v>
      </c>
      <c r="D36" s="1" t="str">
        <v/>
      </c>
      <c r="E36" s="1" t="str">
        <v/>
      </c>
      <c r="F36" s="7" t="str">
        <v/>
      </c>
      <c r="G36" s="7" t="str">
        <v/>
      </c>
    </row>
    <row r="37" spans="1:7" x14ac:dyDescent="0.3">
      <c r="A37" s="1">
        <v>30</v>
      </c>
      <c r="B37" s="7">
        <v>2.3871263701261181E-2</v>
      </c>
      <c r="C37" s="7">
        <v>7.8820765306122469E-3</v>
      </c>
      <c r="D37" s="1" t="str">
        <v/>
      </c>
      <c r="E37" s="1" t="str">
        <v/>
      </c>
      <c r="F37" s="7" t="str">
        <v/>
      </c>
      <c r="G37" s="7" t="str">
        <v/>
      </c>
    </row>
    <row r="38" spans="1:7" x14ac:dyDescent="0.3">
      <c r="A38" s="1">
        <v>31</v>
      </c>
      <c r="B38" s="7">
        <v>2.4977134356610441E-2</v>
      </c>
      <c r="C38" s="7">
        <v>8.1822602040816355E-3</v>
      </c>
      <c r="D38" s="1" t="str">
        <v/>
      </c>
      <c r="E38" s="1" t="str">
        <v/>
      </c>
      <c r="F38" s="7" t="str">
        <v/>
      </c>
      <c r="G38" s="7" t="str">
        <v/>
      </c>
    </row>
    <row r="39" spans="1:7" x14ac:dyDescent="0.3">
      <c r="A39" s="1">
        <v>32</v>
      </c>
      <c r="B39" s="7">
        <v>2.6110625468308071E-2</v>
      </c>
      <c r="C39" s="7">
        <v>8.4824438775510224E-3</v>
      </c>
      <c r="D39" s="1" t="str">
        <v/>
      </c>
      <c r="E39" s="1" t="str">
        <v/>
      </c>
      <c r="F39" s="7" t="str">
        <v/>
      </c>
      <c r="G39" s="7" t="str">
        <v/>
      </c>
    </row>
    <row r="40" spans="1:7" x14ac:dyDescent="0.3">
      <c r="A40" s="1">
        <v>33</v>
      </c>
      <c r="B40" s="7">
        <v>2.726829286423E-2</v>
      </c>
      <c r="C40" s="7">
        <v>8.782627551020411E-3</v>
      </c>
      <c r="D40" s="1" t="str">
        <v/>
      </c>
      <c r="E40" s="1" t="str">
        <v/>
      </c>
      <c r="F40" s="7" t="str">
        <v/>
      </c>
      <c r="G40" s="7" t="str">
        <v/>
      </c>
    </row>
    <row r="41" spans="1:7" x14ac:dyDescent="0.3">
      <c r="A41" s="1">
        <v>34</v>
      </c>
      <c r="B41" s="7">
        <v>2.8447185112373492E-2</v>
      </c>
      <c r="C41" s="7">
        <v>9.0828112244897997E-3</v>
      </c>
      <c r="D41" s="1" t="str">
        <v/>
      </c>
      <c r="E41" s="1" t="str">
        <v/>
      </c>
      <c r="F41" s="7" t="str">
        <v/>
      </c>
      <c r="G41" s="7" t="str">
        <v/>
      </c>
    </row>
    <row r="42" spans="1:7" x14ac:dyDescent="0.3">
      <c r="A42" s="1">
        <v>35</v>
      </c>
      <c r="B42" s="7">
        <v>2.9644770156149643E-2</v>
      </c>
      <c r="C42" s="7">
        <v>9.3829948979591883E-3</v>
      </c>
      <c r="D42" s="1" t="str">
        <v/>
      </c>
      <c r="E42" s="1" t="str">
        <v/>
      </c>
      <c r="F42" s="7" t="str">
        <v/>
      </c>
      <c r="G42" s="7" t="str">
        <v/>
      </c>
    </row>
    <row r="43" spans="1:7" x14ac:dyDescent="0.3">
      <c r="A43" s="1">
        <v>36</v>
      </c>
      <c r="B43" s="7">
        <v>3.0858871756908188E-2</v>
      </c>
      <c r="C43" s="7">
        <v>9.6831785714285752E-3</v>
      </c>
      <c r="D43" s="1" t="str">
        <v/>
      </c>
      <c r="E43" s="1" t="str">
        <v/>
      </c>
      <c r="F43" s="7" t="str">
        <v/>
      </c>
      <c r="G43" s="7" t="str">
        <v/>
      </c>
    </row>
    <row r="44" spans="1:7" x14ac:dyDescent="0.3">
      <c r="A44" s="1">
        <v>37</v>
      </c>
      <c r="B44" s="7">
        <v>3.2087615154647135E-2</v>
      </c>
      <c r="C44" s="7">
        <v>9.9833622448979621E-3</v>
      </c>
      <c r="D44" s="1" t="str">
        <v/>
      </c>
      <c r="E44" s="1" t="str">
        <v/>
      </c>
      <c r="F44" s="7" t="str">
        <v/>
      </c>
      <c r="G44" s="7" t="str">
        <v/>
      </c>
    </row>
    <row r="45" spans="1:7" x14ac:dyDescent="0.3">
      <c r="A45" s="1">
        <v>38</v>
      </c>
      <c r="B45" s="7">
        <v>3.3329381005671926E-2</v>
      </c>
      <c r="C45" s="7">
        <v>1.0283545918367352E-2</v>
      </c>
      <c r="D45" s="1" t="str">
        <v/>
      </c>
      <c r="E45" s="1" t="str">
        <v/>
      </c>
      <c r="F45" s="7" t="str">
        <v/>
      </c>
      <c r="G45" s="7" t="str">
        <v/>
      </c>
    </row>
    <row r="46" spans="1:7" x14ac:dyDescent="0.3">
      <c r="A46" s="1">
        <v>39</v>
      </c>
      <c r="B46" s="7">
        <v>3.4582766543971265E-2</v>
      </c>
      <c r="C46" s="7">
        <v>1.0583729591836739E-2</v>
      </c>
      <c r="D46" s="1" t="str">
        <v/>
      </c>
      <c r="E46" s="1" t="str">
        <v/>
      </c>
      <c r="F46" s="7" t="str">
        <v/>
      </c>
      <c r="G46" s="7" t="str">
        <v/>
      </c>
    </row>
    <row r="47" spans="1:7" x14ac:dyDescent="0.3">
      <c r="A47" s="1">
        <v>40</v>
      </c>
      <c r="B47" s="7">
        <v>3.5846552932652535E-2</v>
      </c>
      <c r="C47" s="7">
        <v>1.0883913265306126E-2</v>
      </c>
      <c r="D47" s="1" t="str">
        <v/>
      </c>
      <c r="E47" s="1" t="str">
        <v/>
      </c>
      <c r="F47" s="7" t="str">
        <v/>
      </c>
      <c r="G47" s="7" t="str">
        <v/>
      </c>
    </row>
    <row r="48" spans="1:7" x14ac:dyDescent="0.3">
      <c r="A48" s="1">
        <v>41</v>
      </c>
      <c r="B48" s="7">
        <v>3.7119677856592065E-2</v>
      </c>
      <c r="C48" s="7">
        <v>1.1184096938775513E-2</v>
      </c>
      <c r="D48" s="1" t="str">
        <v/>
      </c>
      <c r="E48" s="1" t="str">
        <v/>
      </c>
      <c r="F48" s="7" t="str">
        <v/>
      </c>
      <c r="G48" s="7" t="str">
        <v/>
      </c>
    </row>
    <row r="49" spans="1:7" x14ac:dyDescent="0.3">
      <c r="A49" s="1">
        <v>42</v>
      </c>
      <c r="B49" s="7">
        <v>3.8401212518694675E-2</v>
      </c>
      <c r="C49" s="7">
        <v>1.1484280612244904E-2</v>
      </c>
      <c r="D49" s="1" t="str">
        <v/>
      </c>
      <c r="E49" s="1" t="str">
        <v/>
      </c>
      <c r="F49" s="7" t="str">
        <v/>
      </c>
      <c r="G49" s="7" t="str">
        <v/>
      </c>
    </row>
    <row r="50" spans="1:7" x14ac:dyDescent="0.3">
      <c r="A50" s="1">
        <v>43</v>
      </c>
      <c r="B50" s="7">
        <v>3.969034231824918E-2</v>
      </c>
      <c r="C50" s="7">
        <v>1.178446428571429E-2</v>
      </c>
      <c r="D50" s="1" t="str">
        <v/>
      </c>
      <c r="E50" s="1" t="str">
        <v/>
      </c>
      <c r="F50" s="7" t="str">
        <v/>
      </c>
      <c r="G50" s="7" t="str">
        <v/>
      </c>
    </row>
    <row r="51" spans="1:7" x14ac:dyDescent="0.3">
      <c r="A51" s="1">
        <v>44</v>
      </c>
      <c r="B51" s="7">
        <v>4.0986350599665745E-2</v>
      </c>
      <c r="C51" s="7">
        <v>1.2084647959183677E-2</v>
      </c>
      <c r="D51" s="1" t="str">
        <v/>
      </c>
      <c r="E51" s="1" t="str">
        <v/>
      </c>
      <c r="F51" s="7" t="str">
        <v/>
      </c>
      <c r="G51" s="7" t="str">
        <v/>
      </c>
    </row>
    <row r="52" spans="1:7" x14ac:dyDescent="0.3">
      <c r="A52" s="1">
        <v>45</v>
      </c>
      <c r="B52" s="7">
        <v>4.228860495834201E-2</v>
      </c>
      <c r="C52" s="7">
        <v>1.2384831632653066E-2</v>
      </c>
      <c r="D52" s="1" t="str">
        <v/>
      </c>
      <c r="E52" s="1" t="str">
        <v/>
      </c>
      <c r="F52" s="7" t="str">
        <v/>
      </c>
      <c r="G52" s="7" t="str">
        <v/>
      </c>
    </row>
    <row r="53" spans="1:7" x14ac:dyDescent="0.3">
      <c r="A53" s="1">
        <v>46</v>
      </c>
      <c r="B53" s="7">
        <v>4.3596545675910675E-2</v>
      </c>
      <c r="C53" s="7">
        <v>1.2685015306122455E-2</v>
      </c>
      <c r="D53" s="1" t="str">
        <v/>
      </c>
      <c r="E53" s="1" t="str">
        <v/>
      </c>
      <c r="F53" s="7" t="str">
        <v/>
      </c>
      <c r="G53" s="7" t="str">
        <v/>
      </c>
    </row>
    <row r="54" spans="1:7" x14ac:dyDescent="0.3">
      <c r="A54" s="1">
        <v>47</v>
      </c>
      <c r="B54" s="7">
        <v>4.4909675929869414E-2</v>
      </c>
      <c r="C54" s="7">
        <v>1.2985198979591842E-2</v>
      </c>
      <c r="D54" s="1" t="str">
        <v/>
      </c>
      <c r="E54" s="1" t="str">
        <v/>
      </c>
      <c r="F54" s="7" t="str">
        <v/>
      </c>
      <c r="G54" s="7" t="str">
        <v/>
      </c>
    </row>
    <row r="55" spans="1:7" x14ac:dyDescent="0.3">
      <c r="A55" s="1">
        <v>48</v>
      </c>
      <c r="B55" s="7">
        <v>4.6227553483664786E-2</v>
      </c>
      <c r="C55" s="7">
        <v>1.328538265306123E-2</v>
      </c>
      <c r="D55" s="1" t="str">
        <v/>
      </c>
      <c r="E55" s="1" t="str">
        <v/>
      </c>
      <c r="F55" s="7" t="str">
        <v/>
      </c>
      <c r="G55" s="7" t="str">
        <v/>
      </c>
    </row>
    <row r="56" spans="1:7" x14ac:dyDescent="0.3">
      <c r="A56" s="1">
        <v>49</v>
      </c>
      <c r="B56" s="7">
        <v>4.7549783614117026E-2</v>
      </c>
      <c r="C56" s="7">
        <v>1.3585566326530617E-2</v>
      </c>
      <c r="D56" s="1" t="str">
        <v/>
      </c>
      <c r="E56" s="1" t="str">
        <v/>
      </c>
      <c r="F56" s="7" t="str">
        <v/>
      </c>
      <c r="G56" s="7" t="str">
        <v/>
      </c>
    </row>
    <row r="57" spans="1:7" x14ac:dyDescent="0.3">
      <c r="A57" s="1">
        <v>50</v>
      </c>
      <c r="B57" s="7">
        <v>4.8876013075113717E-2</v>
      </c>
      <c r="C57" s="7">
        <v>1.3885750000000006E-2</v>
      </c>
      <c r="D57" s="1" t="str">
        <v/>
      </c>
      <c r="E57" s="1" t="str">
        <v/>
      </c>
      <c r="F57" s="7" t="str">
        <v/>
      </c>
      <c r="G57" s="7" t="str">
        <v/>
      </c>
    </row>
  </sheetData>
  <printOptions horizontalCentered="1"/>
  <pageMargins left="0.4" right="0.4" top="0.5" bottom="0.6" header="0.25" footer="0.3"/>
  <pageSetup scale="57" orientation="landscape" r:id="rId1"/>
  <headerFooter>
    <oddFooter>&amp;C&amp;8&amp;A&amp;L&amp;8&amp;F&amp;R&amp;8Page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74C94-E3B6-4020-A735-C308D2B6BF79}">
  <sheetPr>
    <pageSetUpPr fitToPage="1"/>
  </sheetPr>
  <dimension ref="A1:H13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8" ht="17" x14ac:dyDescent="0.4">
      <c r="A1" s="3" t="s">
        <v>22</v>
      </c>
    </row>
    <row r="2" spans="1:8" x14ac:dyDescent="0.3">
      <c r="A2" s="4" t="s">
        <v>23</v>
      </c>
    </row>
    <row r="3" spans="1:8" x14ac:dyDescent="0.3">
      <c r="A3" s="4" t="s">
        <v>24</v>
      </c>
    </row>
    <row r="5" spans="1:8" x14ac:dyDescent="0.3"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x14ac:dyDescent="0.3">
      <c r="A6" s="1" t="s">
        <v>25</v>
      </c>
      <c r="B6" s="13">
        <v>0.2</v>
      </c>
      <c r="C6" s="13">
        <v>0.2</v>
      </c>
      <c r="D6" s="13">
        <v>0.2</v>
      </c>
      <c r="E6" s="13">
        <v>0.2</v>
      </c>
      <c r="F6" s="13">
        <v>0.2</v>
      </c>
    </row>
    <row r="7" spans="1:8" x14ac:dyDescent="0.3">
      <c r="A7" s="1" t="s">
        <v>26</v>
      </c>
      <c r="B7" s="13" cm="1">
        <f t="array" ref="B7:F7">'2 Efficient'!E10:I10</f>
        <v>8.0781878341271748E-2</v>
      </c>
      <c r="C7" s="13">
        <v>-5.3135898946764348E-2</v>
      </c>
      <c r="D7" s="13">
        <v>0.89096587465602894</v>
      </c>
      <c r="E7" s="13">
        <v>-3.1930220983864958E-3</v>
      </c>
      <c r="F7" s="13">
        <v>8.458116804785E-2</v>
      </c>
    </row>
    <row r="9" spans="1:8" x14ac:dyDescent="0.3">
      <c r="A9" s="8" t="str">
        <f ca="1">_xlfn.FORMULATEXT(A10)</f>
        <v>=fx.RiskPortfolioλ(B6:F6, '1 Covariance'!B6#, '1 Covariance'!B12:F16)</v>
      </c>
      <c r="F9" s="8" t="str">
        <f ca="1">_xlfn.FORMULATEXT(F10)</f>
        <v>=fx.RiskPortfolioλ(B7:F7, '1 Covariance'!B6#, '1 Covariance'!B12:F16)</v>
      </c>
    </row>
    <row r="10" spans="1:8" x14ac:dyDescent="0.3">
      <c r="A10" s="1" t="str" cm="1">
        <f t="array" ref="A10:C11">fx.RiskPortfolioλ(B6:F6,_xlfn.ANCHORARRAY( '1 Covariance'!B6), '1 Covariance'!B12:F16)</f>
        <v>Mean</v>
      </c>
      <c r="B10" s="1" t="str">
        <v>Variance</v>
      </c>
      <c r="C10" s="1" t="str">
        <v>SD</v>
      </c>
      <c r="F10" s="1" t="str" cm="1">
        <f t="array" ref="F10:H11">fx.RiskPortfolioλ(B7:F7,_xlfn.ANCHORARRAY( '1 Covariance'!B6), '1 Covariance'!B12:F16)</f>
        <v>Mean</v>
      </c>
      <c r="G10" s="1" t="str">
        <v>Variance</v>
      </c>
      <c r="H10" s="1" t="str">
        <v>SD</v>
      </c>
    </row>
    <row r="11" spans="1:8" x14ac:dyDescent="0.3">
      <c r="A11" s="9">
        <v>7.6370000000000014E-3</v>
      </c>
      <c r="B11" s="11">
        <v>1.1654342094117648E-3</v>
      </c>
      <c r="C11" s="9">
        <v>3.4138456459127803E-2</v>
      </c>
      <c r="F11" s="9">
        <v>3.8608818826248218E-3</v>
      </c>
      <c r="G11" s="9">
        <v>2.2103619175742881E-4</v>
      </c>
      <c r="H11" s="9">
        <v>1.4867285958016306E-2</v>
      </c>
    </row>
    <row r="13" spans="1:8" x14ac:dyDescent="0.3">
      <c r="A13" s="1" t="s">
        <v>27</v>
      </c>
      <c r="F13" s="9">
        <f>'2 Efficient'!C10 - H11</f>
        <v>0</v>
      </c>
    </row>
  </sheetData>
  <printOptions horizontalCentered="1"/>
  <pageMargins left="0.4" right="0.4" top="0.5" bottom="0.6" header="0.25" footer="0.3"/>
  <pageSetup orientation="landscape" r:id="rId1"/>
  <headerFooter>
    <oddFooter>&amp;C&amp;8&amp;A&amp;L&amp;8&amp;F&amp;R&amp;8Page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Read me</vt:lpstr>
      <vt:lpstr>Returns</vt:lpstr>
      <vt:lpstr>1 Covariance</vt:lpstr>
      <vt:lpstr>2 Efficient</vt:lpstr>
      <vt:lpstr>3 Frontier</vt:lpstr>
      <vt:lpstr>4 Mix</vt:lpstr>
      <vt:lpstr>'1 Covariance'!Print_Area</vt:lpstr>
      <vt:lpstr>'2 Efficient'!Print_Area</vt:lpstr>
      <vt:lpstr>'3 Frontier'!Print_Area</vt:lpstr>
      <vt:lpstr>'4 Mix'!Print_Area</vt:lpstr>
      <vt:lpstr>'Read me'!Print_Area</vt:lpstr>
      <vt:lpstr>Returns!Print_Area</vt:lpstr>
      <vt:lpstr>Returns!Print_Titles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Phillips</dc:creator>
  <cp:lastModifiedBy>Wayne Phillips</cp:lastModifiedBy>
  <cp:lastPrinted>2026-10-17T20:58:47Z</cp:lastPrinted>
  <dcterms:created xsi:type="dcterms:W3CDTF">2026-10-17T20:58:44Z</dcterms:created>
  <dcterms:modified xsi:type="dcterms:W3CDTF">2026-10-17T20:58:54Z</dcterms:modified>
</cp:coreProperties>
</file>