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CCELERATOR\Monte Carlo software\docs\"/>
    </mc:Choice>
  </mc:AlternateContent>
  <xr:revisionPtr revIDLastSave="0" documentId="8_{93A5CB47-EAEF-4384-92F1-3A73B21316BC}" xr6:coauthVersionLast="47" xr6:coauthVersionMax="47" xr10:uidLastSave="{00000000-0000-0000-0000-000000000000}"/>
  <bookViews>
    <workbookView xWindow="-110" yWindow="-110" windowWidth="38620" windowHeight="21100" xr2:uid="{1DDC4C47-0035-4181-BBDC-EDDD3DD38B7E}"/>
  </bookViews>
  <sheets>
    <sheet name="Read me" sheetId="1" r:id="rId1"/>
    <sheet name="Data" sheetId="2" r:id="rId2"/>
    <sheet name="1 Outliers" sheetId="3" r:id="rId3"/>
    <sheet name="2 Regression" sheetId="5" r:id="rId4"/>
    <sheet name="3 With and without" sheetId="7" r:id="rId5"/>
  </sheets>
  <definedNames>
    <definedName name="fx.RiskAboutλ" comment="Attribution and license notices. Call as =fx.RiskAboutλ()">_xlfn.LAMBDA( _xlfn.VSTACK( "Monte Carlo LAMBDA library " &amp; fx.RiskVersionλ(), "Copyright (c) 2026 W Phillips, edgewisedata.com", "License: MIT", "", "Derived from, and with thanks to:", "  XLRisk - https://github.com/pyscripter/XLRisk (MIT)", "  ProbabilityManagement.org - ChanceCalc Plus (MIT),", "    Copyright 2012-2026 Probability Management, Inc.", "  HDR pseudo-random generator - Hubbard Decision Research", "  Metalog distribution - Tom Keelin, Decision Analysis 13(4), 2016", "  Utility with linear risk tolerance - after Roger Myerson's SIMTools", "  Numeric inversion - Derflinger, Hormann and Leydold, ACM TOMACS 20(4), 2010", "  Noncentral t - Lenth, AS 243, 1989. Owen's T - Owen, 1956", "  Expected Shortfall - Acerbi and Tasche, 2002", "  Archimedean copula sampling - Marshall and Olkin, 1988; Hofert, 2008", "  Positive stable variates - Kanter, 1975. Log-series variates - Kemp, 1981", "  t copula - McNeil, Frey and Embrechts, Quantitative Risk Management", "  Time series - Box, Jenkins and Reinsel; Hamilton; Glasserman; Merton, 1976;", "    CIR QE scheme - Andersen, 2008; GARCH - Bollerslev, 1986; GJR, 1993;", "    ARMA estimation - Hannan and Rissanen, 1982", "  SARIMA - Box, Jenkins and Reinsel, Time Series Analysis (airline model)", "  Diagnostics - Shapiro-Wilk after Royston, AS R94, 1995; Anderson-Darling after", "    D'Agostino and Stephens, 1986 and Marsaglia, 2004; Jarque and Bera, 1987;", "    Belsley, Kuh and Welsch, 1980", "  Regression tests - Durbin and Watson, 1950; Cook, 1977; Breusch and Pagan, 1979;", "    Koenker, 1981; White, 1980; Breusch, 1978; Godfrey, 1978; Ramsey, 1969", "  Series tests - Bartlett, 1946; Ljung and Box, 1978; Engle, 1982; Dickey and Fuller,", "    1979; MacKinnon, 1994 and 2010; Phillips and Perron, 1988; Kwiatkowski, Phillips,", "    Schmidt and Shin, 1992; Hobijn, Franses and Ooms, 1998; Box and Cox, 1964", "  Holt-Winters - Holt, 1957; Winters, 1960; Gardner and McKenzie, 1985", "  Benford test - Newcomb, 1881; Benford, 1938; Nigrini, 2012. Ellipse - Hotelling, 1931", "  Bootstrap - Efron, 1979 and 1987; Kunsch, 1989; Davison and Hinkley, 1997", "  Portfolios - Markowitz, 1952; Merton, 1972; Black, 1972; Elton and Gruber, 1973;", "    Benninga, Financial Modeling", "  VAR and VECM - Sims, 1980; Granger, 1969; Lutkepohl, 2005; Hosking, 1980; Johansen,", "    1988 and 1991; critical values MacKinnon, Haug and Michelis, 1999 (via statsmodels)", "  Forecasting toolkit - Hyndman and Koehler, 2006; Theil, 1966; Burg, 1967; Parzen,", "    1961; Cochrane and Orcutt, 1949; Prais and Winsten, 1954; Woodward, Bottone and", "    Gray, 1997; Woodward, Sadler and Robertson, Time Series for Data Science, 2022", "  Polynomial roots - Aberth, 1973; Ehrlich, 1967; Faddeev-LeVerrier", "  @RISK argument conventions (Lumivero), for migration convenience", "", "@RISK is a trademark of Palisade / Lumivero. Names mirror XLRisk's for", "migration convenience only; this library is not affiliated or endorsed." ) )</definedName>
    <definedName name="fx.RiskEllipseλ" comment="Confidence ellipse of two variables, ready to chart over their scatter: (Points+3) x 6 -_x000a_a title row, a header, then Points + 1 rows of Point, X, Y tracing the ellipse (the last_x000a_repeats the first, closing the loop), and beside them Parameter / Value: Cent">_xlfn.LAMBDA(_xlpm.X,_xlpm.Y,_xlop.Level,_xlop.Type,_xlop.Points,_xlop.Names, _xlfn.LET( _xlpm.lv, IF(_xlfn.ISOMITTED(_xlpm.Level), 0.95, _xlpm.Level), _xlpm.ty, UPPER(IF(_xlfn.ISOMITTED(_xlpm.Type), "Prediction", _xlpm.Type)), _xlpm.np, IF(_xlfn.ISOMITTED(_xlpm.Points), 100, _xlpm.Points), _xlpm.nm, IF(_xlfn.ISOMITTED(_xlpm.Names), {"X","Y"}, fx.RiskVarNamesλ(_xlfn.HSTACK(_xlfn.TOCOL(_xlpm.X), _xlfn.TOCOL(_xlpm.Y)), _xlpm.Names)), _xlpm.xs, _xlfn.TOCOL(_xlpm.X), _xlpm.ys, _xlfn.TOCOL(_xlpm.Y), _xlpm.n, ROWS(_xlpm.xs), _xlpm.mx, AVERAGE(_xlpm.xs), _xlpm.my, AVERAGE(_xlpm.ys), _xlpm.sxx, _xlfn.VAR.S(_xlpm.xs), _xlpm.syy, _xlfn.VAR.S(_xlpm.ys), _xlpm.sxy, _xlfn.COVARIANCE.S(_xlpm.xs, _xlpm.ys), _xlpm.half, SQRT(((_xlpm.sxx - _xlpm.syy) / 2) ^ 2 + _xlpm.sxy ^ 2), _xlpm.lbig, (_xlpm.sxx + _xlpm.syy) / 2 + _xlpm.half, _xlpm.lsmall, (_xlpm.sxx + _xlpm.syy) / 2 - _xlpm.half, _xlpm.th, IF(_xlpm.half &lt;= 0.000000000001 * (_xlpm.sxx + _xlpm.syy), 0, 0.5 * ATAN2(_xlpm.sxx - _xlpm.syy, 2 * _xlpm.sxy)), _xlpm.fq, IF(_xlpm.n &gt; 2, _xlfn.F.INV(_xlpm.lv, 2, MAX(_xlpm.n - 2, 1)), 0), _xlpm.rsq, IF(_xlpm.ty = "NORMAL", -2 * LN(1 - _xlpm.lv), IF(_xlpm.ty = "MEAN", 2 * (_xlpm.n - 1) / (_xlpm.n * (_xlpm.n - 2)) * _xlpm.fq, 2 * (_xlpm.n ^ 2 - 1) / (_xlpm.n * (_xlpm.n - 2)) * _xlpm.fq)), _xlpm.rad, SQRT(_xlpm.rsq), _xlpm.ma, _xlpm.rad * SQRT(_xlpm.lbig), _xlpm.mi, _xlpm.rad * SQRT(MAX(_xlpm.lsmall, 0)), _xlpm.tt, 2 * PI() * _xlfn.SEQUENCE(_xlpm.np + 1, 1, 0) / _xlpm.np, _xlpm.ex, _xlpm.mx + _xlpm.ma * COS(_xlpm.tt) * COS(_xlpm.th) - _xlpm.mi * SIN(_xlpm.tt) * SIN(_xlpm.th), _xlpm.ey, _xlpm.my + _xlpm.ma * COS(_xlpm.tt) * SIN(_xlpm.th) + _xlpm.mi * SIN(_xlpm.tt) * COS(_xlpm.th), _xlpm.pars, _xlfn.VSTACK(_xlfn.HSTACK({"Center X";"Center Y";"Semi-major";"Semi-minor";"Angle (degrees)";"Correlation";"Radius"}, _xlfn.VSTACK(_xlpm.mx, _xlpm.my, _xlpm.ma, _xlpm.mi, DEGREES(_xlpm.th), _xlpm.sxy / SQRT(_xlpm.sxx * _xlpm.syy), _xlpm.rad)), IF(_xlfn.SEQUENCE(_xlpm.np - 6, 2), "")), _xlpm.what, IF(_xlpm.ty = "MEAN", "confidence ellipse of the mean", IF(_xlpm.ty = "NORMAL", "normal contour", "prediction ellipse")), IF(OR(ROWS(_xlpm.ys) &lt;&gt; _xlpm.n, _xlpm.n &lt; 3, _xlpm.lv &lt;= 0, _xlpm.lv &gt;= 1, _xlpm.np &lt; 8, _xlpm.np &lt;&gt; INT(_xlpm.np), AND(_xlpm.ty &lt;&gt; "PREDICTION", _xlpm.ty &lt;&gt; "MEAN", _xlpm.ty &lt;&gt; "NORMAL")), #NUM!, _xlfn.VSTACK( _xlfn.HSTACK(ROUND(_xlpm.lv * 100, 4) &amp; "% " &amp; _xlpm.what &amp; ": " &amp; INDEX(_xlpm.nm, 1, 2) &amp; " vs " &amp; INDEX(_xlpm.nm, 1, 1), "", "", "", "", ""), _xlfn.HSTACK("Point", INDEX(_xlpm.nm, 1, 1), INDEX(_xlpm.nm, 1, 2), "", "Parameter", "Value"), _xlfn.HSTACK(_xlfn.SEQUENCE(_xlpm.np + 1, 1, 0), _xlpm.ex, _xlpm.ey, IF(_xlfn.SEQUENCE(_xlpm.np + 1), ""), _xlpm.pars))) ) )</definedName>
    <definedName name="fx.RiskOLSλ" comment="Least-squares fit of Y on X: n x 2, Fitted and Residual. Uses LINEST (QR), which keeps_x000a_about five more digits than solving the normal equations with MINVERSE._x000a_@param Y          n x 1, the dependent variable_x000a_@param X          n x k, the explanatory variabl">_xlfn.LAMBDA(_xlpm.Y,_xlpm.X,_xlop.Intercept, _xlfn.LET( _xlpm.ic, IF(_xlfn.ISOMITTED(_xlpm.Intercept), TRUE, _xlpm.Intercept), _xlpm.y, _xlfn.TOCOL(_xlpm.Y), _xlpm.k, COLUMNS(_xlpm.X), _xlpm.fit, LINEST(_xlpm.y, _xlpm.X, _xlpm.ic), _xlpm.co, _xlfn.TOCOL(_xlfn.CHOOSECOLS(_xlpm.fit, _xlfn.SEQUENCE(1, _xlpm.k, _xlpm.k, -1))), _xlpm.fitted, IF(_xlpm.ic, INDEX(_xlpm.fit, 1, _xlpm.k + 1), 0) + MMULT(_xlpm.X, _xlpm.co), IF(ROWS(_xlpm.y) &lt;&gt; ROWS(_xlpm.X), #NUM!, _xlfn.HSTACK(_xlpm.fitted, _xlpm.y - _xlpm.fitted)) ) )</definedName>
    <definedName name="fx.RiskOutliersλ" comment="Outliers and leverage, one row per observation: (n+2) x 5 - a title row, a header,_x000a_then Observation, Distance (Mahalanobis, in standard deviations, from the multivariate_x000a_mean), its flag (&quot;High&quot; above the mean distance + 1 standard deviation), Leverage (th">_xlfn.LAMBDA(_xlpm.Data, _xlfn.LET( _xlpm.n, ROWS(_xlpm.Data), _xlpm.k, COLUMNS(_xlpm.Data), _xlpm.d, _xlpm.Data - _xlfn.BYCOL(_xlpm.Data, _xlfn.LAMBDA(_xlpm.c, AVERAGE(_xlpm.c))), _xlpm.sinv, MINVERSE(MMULT(TRANSPOSE(_xlpm.d), _xlpm.d) / (_xlpm.n - 1)), _xlpm.dsq, MMULT(MMULT(_xlpm.d, _xlpm.sinv) * _xlpm.d, _xlfn.SEQUENCE(_xlpm.k, 1, 1, 0)), _xlpm.dist, SQRT(_xlpm.dsq), _xlpm.lev, 1 / _xlpm.n + _xlpm.dsq / (_xlpm.n - 1), _xlpm.cut, AVERAGE(_xlpm.dist) + _xlfn.STDEV.S(_xlpm.dist), IF(_xlpm.n &lt;= _xlpm.k + 1, #NUM!, _xlfn.VSTACK(_xlfn.HSTACK("Outliers and leverage", "", "", "", ""), _xlfn.HSTACK("Observation", "Distance", "Distance flag", "Leverage", "Leverage flag"), _xlfn.HSTACK(_xlfn.SEQUENCE(_xlpm.n), _xlpm.dist, IF(_xlpm.dist &gt; _xlpm.cut, "High", ""), _xlpm.lev, IF(_xlpm.lev &gt; 2 * (_xlpm.k + 1) / _xlpm.n, "High", "")))) ) )</definedName>
    <definedName name="fx.RiskRegressResidsλ" comment="Regression residuals, one row per observation: (n+2) x 9 - a title row, a header, then_x000a_Observation, Actual, Fitted, Residual, Standardized (internally studentized), Studentized_x000a_(externally - follows t with df - 1 degrees of freedom), Leverage (hat diagona">_xlfn.LAMBDA(_xlpm.Y,_xlpm.X,_xlop.Intercept,_xlop.Names, _xlfn.LET( _xlpm.ic, IF(_xlfn.ISOMITTED(_xlpm.Intercept), TRUE, _xlpm.Intercept), _xlpm.y, _xlfn.TOCOL(_xlpm.Y), _xlpm.n, ROWS(_xlpm.y), _xlpm.k, COLUMNS(_xlpm.X), _xlpm.m, _xlpm.k + _xlpm.ic, _xlpm.nm, IF(_xlfn.ISOMITTED(_xlpm.Names), "Y", INDEX(fx.RiskVarNamesλ(_xlfn.HSTACK(_xlpm.y, _xlpm.X), _xlpm.Names), 1, 1)), _xlpm.ols, fx.RiskOLSλ(_xlpm.y, _xlpm.X, _xlpm.ic), _xlpm.fitted, _xlfn.CHOOSECOLS(_xlpm.ols, 1), _xlpm.res, _xlfn.CHOOSECOLS(_xlpm.ols, 2), _xlpm.dfr, _xlpm.n - _xlpm.m, _xlpm.sig, SQRT(SUMSQ(_xlpm.res) / _xlpm.dfr), _xlpm.d, IF(_xlpm.ic, _xlpm.X - _xlfn.BYCOL(_xlpm.X, _xlfn.LAMBDA(_xlpm.c, AVERAGE(_xlpm.c))), _xlpm.X), _xlpm.xtx, MMULT(TRANSPOSE(_xlpm.d), _xlpm.d), _xlpm.q, MMULT(MMULT(_xlpm.d, MINVERSE(_xlpm.xtx)) * _xlpm.d, _xlfn.SEQUENCE(_xlpm.k, 1, 1, 0)), _xlpm.lev, IF(_xlpm.ic, 1 / _xlpm.n + _xlpm.q, _xlpm.q), _xlpm.rin, _xlpm.res / (_xlpm.sig * SQRT(1 - _xlpm.lev)), _xlpm.rex, _xlpm.rin * SQRT((_xlpm.dfr - 1) / (_xlpm.dfr - _xlpm.rin ^ 2)), _xlpm.cook, _xlpm.rin ^ 2 / _xlpm.m * _xlpm.lev / (1 - _xlpm.lev), _xlpm.flg, IF(ABS(_xlpm.rex) &gt; 2, "Outlier, ", "") &amp; IF(_xlpm.cook &gt; 4 / _xlpm.n, "Influential, ", "") &amp; IF(_xlpm.lev &gt; 2 * _xlpm.m / _xlpm.n, "Leverage, ", ""), IF(OR(ROWS(_xlpm.X) &lt;&gt; _xlpm.n, _xlpm.n &lt;= _xlpm.m + 1), #NUM!, _xlfn.VSTACK( _xlfn.HSTACK("Regression residuals of " &amp; _xlpm.nm &amp; IF(_xlpm.ic, "", " (no intercept)"), "", "", "", "", "", "", "", ""), _xlfn.HSTACK("Observation", "Actual", "Fitted", "Residual", "Standardized", "Studentized", "Leverage", "Cook's distance", "Flag"), _xlfn.HSTACK(_xlfn.SEQUENCE(_xlpm.n), _xlpm.y, _xlpm.fitted, _xlpm.res, _xlpm.rin, _xlpm.rex, _xlpm.lev, _xlpm.cook, IF(_xlpm.flg = "", "", LEFT(_xlpm.flg, LEN(_xlpm.flg) - 2))))) ) )</definedName>
    <definedName name="fx.RiskVarNamesλ" comment="Names for the columns of a variables table: Names when given, else &quot;Variable 1&quot;,_x000a_&quot;Variable 2&quot; ... A blank name falls back to &quot;Variable j&quot;. Returns one row._x000a_Pass the header cells (e.g. A1:C1) to keep the labels linked. No look-above fallback,_x000a_for the same ">_xlfn.LAMBDA(_xlpm.Variables,_xlop.Names, _xlfn.LET( _xlpm.m, COLUMNS(_xlpm.Variables), _xlpm.hdr, IF(_xlfn.ISOMITTED(_xlpm.Names), "", _xlfn.TOROW(_xlpm.Names) &amp; ""), _xlfn.MAP(_xlfn.SEQUENCE(1, _xlpm.m), _xlfn.LAMBDA(_xlpm.j, _xlfn.LET(_xlpm.h, IFERROR(INDEX(_xlpm.hdr, 1, _xlpm.j), ""), IF(AND(ISTEXT(_xlpm.h), LEN(TRIM(_xlpm.h)) &gt; 0), TRIM(_xlpm.h), "Variable " &amp; _xlpm.j)))) ) )</definedName>
    <definedName name="fx.RiskVersionλ" comment="The version of this library that is installed in the workbook._x000a_Takes no arguments, so call it with brackets: =fx.RiskVersionλ()">_xlfn.LAMBDA("0.9.0 (41 distributions incl. metalog, 5 copulas, time series, SARIMA, Holt-Winters, VAR and VECM, regression, diagnostics, bootstrap, portfolios, VaR, CVaR, ES and chart data)")</definedName>
    <definedName name="McCh1_EllX" localSheetId="2" hidden="1">INDEX(_xlfn.ANCHORARRAY('1 Outliers'!$A$62),3,2):INDEX(_xlfn.ANCHORARRAY('1 Outliers'!$A$62),ROWS(_xlfn.ANCHORARRAY('1 Outliers'!$A$62)),2)</definedName>
    <definedName name="McCh1_EllY" localSheetId="2" hidden="1">INDEX(_xlfn.ANCHORARRAY('1 Outliers'!$A$62),3,3):INDEX(_xlfn.ANCHORARRAY('1 Outliers'!$A$62),ROWS(_xlfn.ANCHORARRAY('1 Outliers'!$A$62)),3)</definedName>
    <definedName name="_xlnm.Print_Area" localSheetId="2">'1 Outliers'!$A$1:$T$164</definedName>
    <definedName name="_xlnm.Print_Area" localSheetId="3">'2 Regression'!$A$1:$AB$47</definedName>
    <definedName name="_xlnm.Print_Area" localSheetId="4">'3 With and without'!$A$1:$D$12</definedName>
    <definedName name="_xlnm.Print_Area" localSheetId="1">Data!$A$1:$F$44</definedName>
    <definedName name="_xlnm.Print_Area" localSheetId="0">'Read me'!$A$1:$L$19</definedName>
    <definedName name="_xlnm.Print_Titles" localSheetId="2">'1 Outliers'!$7:$7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A19" i="1" l="1" a="1"/>
  <c r="B10" i="7" a="1"/>
  <c r="B9" i="7" a="1"/>
  <c r="B8" i="7" a="1"/>
  <c r="B7" i="7" a="1"/>
  <c r="B6" i="7" a="1"/>
  <c r="Q9" i="5"/>
  <c r="Q8" i="5"/>
  <c r="K8" i="5" a="1"/>
  <c r="K7" i="5"/>
  <c r="A6" i="5" a="1"/>
  <c r="A5" i="5"/>
  <c r="A62" i="3" a="1"/>
  <c r="A61" i="3"/>
  <c r="F53" i="3"/>
  <c r="F52" i="3"/>
  <c r="I8" i="3" a="1"/>
  <c r="H8" i="3" a="1"/>
  <c r="G8" i="3" a="1"/>
  <c r="A6" i="3" a="1"/>
  <c r="A5" i="3"/>
  <c r="F57" i="3" l="1" a="1"/>
  <c r="F51" i="3"/>
  <c r="F54" i="3"/>
  <c r="F55" i="3"/>
  <c r="J8" i="3" a="1"/>
  <c r="F56" i="3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<sst xmlns="http://schemas.openxmlformats.org/spreadsheetml/2006/main" count="98" uniqueCount="94">
  <si>
    <t>Forty stores: floor area, staff and monthly sales (simulated, for illustration)</t>
  </si>
  <si>
    <t>Bigger stores have more staff and sell more. A few stores are unusual - the guide shows how to find them.</t>
  </si>
  <si>
    <t>Store</t>
  </si>
  <si>
    <t>Floor area</t>
  </si>
  <si>
    <t>Staff</t>
  </si>
  <si>
    <t>Sales</t>
  </si>
  <si>
    <t>S01</t>
  </si>
  <si>
    <t>S02</t>
  </si>
  <si>
    <t>S03</t>
  </si>
  <si>
    <t>S04</t>
  </si>
  <si>
    <t>S05</t>
  </si>
  <si>
    <t>S06</t>
  </si>
  <si>
    <t>S07</t>
  </si>
  <si>
    <t>S08</t>
  </si>
  <si>
    <t>S09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</si>
  <si>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</si>
  <si>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</si>
  <si>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</si>
  <si>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</si>
  <si>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</si>
  <si>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</si>
  <si>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</si>
  <si>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</si>
  <si>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</si>
  <si>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</si>
  <si>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</si>
  <si>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</si>
  <si>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</si>
  <si>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</si>
  <si>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</si>
  <si>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</si>
  <si>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</si>
  <si>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</si>
  <si>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</si>
  <si>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</si>
  <si>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</si>
  <si>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S31</t>
  </si>
  <si>
    <t>S32</t>
  </si>
  <si>
    <t>S33</t>
  </si>
  <si>
    <t>S34</t>
  </si>
  <si>
    <t>S35</t>
  </si>
  <si>
    <t>S36</t>
  </si>
  <si>
    <t>S37</t>
  </si>
  <si>
    <t>S38</t>
  </si>
  <si>
    <t>S39</t>
  </si>
  <si>
    <t>S40</t>
  </si>
  <si>
    <t>Floor area: thousand sq ft.  Staff: full-time equivalents.  Sales: $ thousand a month.</t>
  </si>
  <si>
    <t>1. Which stores are unusual? Floor area and staff judged together - fx.RiskOutliersλ</t>
  </si>
  <si>
    <t>Distance: how far each store sits from the average store, in standard deviations, allowing for the fact that</t>
  </si>
  <si>
    <t>area and staff move together (Mahalanobis distance). Leverage: the same information on the regression scale.</t>
  </si>
  <si>
    <t>Beside the block (ordinary formulas)</t>
  </si>
  <si>
    <t>z, floor area</t>
  </si>
  <si>
    <t>z, staff</t>
  </si>
  <si>
    <t>Chi-square flag</t>
  </si>
  <si>
    <t>Cut-offs and counts</t>
  </si>
  <si>
    <t>Distance flag cut-off: mean distance + 1 standard deviation</t>
  </si>
  <si>
    <t>Leverage flag cut-off: 2 (k + 1) / n, with k = 2 variables, n = 40</t>
  </si>
  <si>
    <t>Chi-square cut-off on the distance: SQRT(CHISQ.INV(0.975, 2))</t>
  </si>
  <si>
    <t>Stores with a High distance flag</t>
  </si>
  <si>
    <t>Stores with a High leverage flag</t>
  </si>
  <si>
    <t>Stores with a High chi-square flag</t>
  </si>
  <si>
    <t>Check: leverage = 1/n + distance^2 / (n - 1), largest difference</t>
  </si>
  <si>
    <t>The same picture: a 95% prediction ellipse (fx.RiskEllipseλ, XL Edge's Confidence Ellipse chart)</t>
  </si>
  <si>
    <t>2. Do the unusual stores matter? Sales on floor area and staff - fx.RiskRegressResidsλ</t>
  </si>
  <si>
    <t>One row per store: fitted sales, the residual, the studentized residual (is the store off the line?), leverage</t>
  </si>
  <si>
    <t>(could it pull the line?) and Cook's distance (did it?). The Flag column names any rule a store breaks.</t>
  </si>
  <si>
    <t>Chart lines</t>
  </si>
  <si>
    <t>x</t>
  </si>
  <si>
    <t>y</t>
  </si>
  <si>
    <t>3. How far does one store move the fit? LINEST with and without each unusual store</t>
  </si>
  <si>
    <t>LINEST returns the coefficients right to left: staff, floor area, then the intercept.</t>
  </si>
  <si>
    <t>Dropping a store is a test of its influence, not a fix - investigate it before excluding it.</t>
  </si>
  <si>
    <t>Fitted on</t>
  </si>
  <si>
    <t>Intercept</t>
  </si>
  <si>
    <t>All 40 stores</t>
  </si>
  <si>
    <t>Without S07</t>
  </si>
  <si>
    <t>Without S15</t>
  </si>
  <si>
    <t>Without S23</t>
  </si>
  <si>
    <t>Without S31</t>
  </si>
  <si>
    <t>The true relationship the data were simulated from: sales = 38 x floor area + 9 x staff + noise.</t>
  </si>
  <si>
    <t>XL Edge Example - Outliers and Leverage</t>
  </si>
  <si>
    <t>Example workbook for the guide "Outliers and leverage in XL Edge" (HTML and PDF, in the same folder).</t>
  </si>
  <si>
    <t>Sheets</t>
  </si>
  <si>
    <t>Data                 forty stores: floor area, staff and monthly sales (simulated)</t>
  </si>
  <si>
    <t>1 Outliers           fx.RiskOutliersλ on floor area and staff, the cut-offs, and a 95% prediction ellipse chart</t>
  </si>
  <si>
    <t>2 Regression         fx.RiskRegressResidsλ: residuals, leverage and Cook's distance, with an influence chart</t>
  </si>
  <si>
    <t>3 With and without   LINEST refitted without each unusual store</t>
  </si>
  <si>
    <t>The four planted stores</t>
  </si>
  <si>
    <t>S07 big and fully staffed (on the trend)   S15 big but understaffed   S23 typical, but sells far less   S31 big, and sells far less</t>
  </si>
  <si>
    <t>About the functions in this workbook</t>
  </si>
  <si>
    <t>The 7 fx.Risk... functions this workbook uses are stored in it (Formulas &gt; Name Manager),</t>
  </si>
  <si>
    <t>so it works in Excel for Microsoft 365 without any add-in. With XL Edge installed, the same</t>
  </si>
  <si>
    <t>functions come from the ribbon: Insert Statistical Diagnostics, Insert Time Series and the Monte Carlo menus.</t>
  </si>
  <si>
    <t>Library version: see the cell below. Change any input on the Data sheet and every result recalculates.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</si>
</sst>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0.0E+00"/>
  </numFmts>
  <fonts count="8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3"/>
      <color rgb="FFB04A1C"/>
      <name val="Aptos Narrow"/>
      <family val="2"/>
      <scheme val="minor"/>
    </font>
    <font>
      <sz val="10"/>
      <color rgb="FF525252"/>
      <name val="Aptos Narrow"/>
      <family val="2"/>
      <scheme val="minor"/>
    </font>
    <font>
      <sz val="9"/>
      <color rgb="FFB04A1C"/>
      <name val="Consolas"/>
      <family val="3"/>
    </font>
    <font>
      <b/>
      <sz val="11"/>
      <color rgb="FFB04A1C"/>
      <name val="Aptos Narrow"/>
      <family val="2"/>
      <scheme val="minor"/>
    </font>
    <font>
      <b/>
      <sz val="16"/>
      <color rgb="FFB04A1C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EFE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2" borderId="0" xfId="0" applyFont="1" applyFill="1"/>
    <xf numFmtId="164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0" fontId="5" fillId="0" borderId="0" xfId="0" applyFont="1"/>
    <xf numFmtId="165" fontId="1" fillId="0" borderId="0" xfId="0" applyNumberFormat="1" applyFont="1"/>
    <xf numFmtId="165" fontId="2" fillId="0" borderId="0" xfId="0" applyNumberFormat="1" applyFont="1"/>
    <xf numFmtId="165" fontId="2" fillId="2" borderId="0" xfId="0" applyNumberFormat="1" applyFont="1" applyFill="1"/>
    <xf numFmtId="2" fontId="1" fillId="0" borderId="0" xfId="0" applyNumberFormat="1" applyFont="1"/>
    <xf numFmtId="0" fontId="6" fillId="0" borderId="0" xfId="0" applyFont="1"/>
    <xf numFmtId="166" fontId="1" fillId="0" borderId="0" xfId="0" applyNumberFormat="1" applyFont="1"/>
    <xf numFmtId="2" fontId="2" fillId="0" borderId="0" xfId="0" applyNumberFormat="1" applyFont="1"/>
    <xf numFmtId="2" fontId="2" fillId="2" borderId="0" xfId="0" applyNumberFormat="1" applyFont="1" applyFill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'1 Outliers'!$A$62</c:f>
          <c:strCache>
            <c:ptCount val="1"/>
            <c:pt idx="0">
              <c:v>95% prediction ellipse: Staff vs Floor area</c:v>
            </c:pt>
          </c:strCache>
        </c:strRef>
      </c:tx>
      <c:layout>
        <c:manualLayout>
          <c:xMode val="edge"/>
          <c:yMode val="edge"/>
          <c:x val="2.1428571428571429E-2"/>
          <c:y val="1.7647058823529412E-2"/>
        </c:manualLayout>
      </c:layout>
      <c:overlay val="0"/>
      <c:txPr>
        <a:bodyPr/>
        <a:lstStyle/>
        <a:p>
          <a:pPr algn="l">
            <a:defRPr sz="1600" b="1">
              <a:solidFill>
                <a:srgbClr val="0A0A0A"/>
              </a:solidFill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Data</c:v>
          </c:tx>
          <c:spPr>
            <a:ln w="38100">
              <a:noFill/>
            </a:ln>
          </c:spPr>
          <c:marker>
            <c:symbol val="circle"/>
            <c:size val="5"/>
            <c:spPr>
              <a:solidFill>
                <a:srgbClr val="8C8C8C"/>
              </a:solidFill>
              <a:ln>
                <a:solidFill>
                  <a:srgbClr val="8C8C8C"/>
                </a:solidFill>
                <a:prstDash val="solid"/>
              </a:ln>
            </c:spPr>
          </c:marker>
          <c:xVal>
            <c:numRef>
              <c:f>Data!$B$5:$B$44</c:f>
              <c:numCache>
                <c:formatCode>0.0</c:formatCode>
                <c:ptCount val="40"/>
                <c:pt idx="0">
                  <c:v>12.1</c:v>
                </c:pt>
                <c:pt idx="1">
                  <c:v>15.4</c:v>
                </c:pt>
                <c:pt idx="2">
                  <c:v>15.1</c:v>
                </c:pt>
                <c:pt idx="3">
                  <c:v>10.7</c:v>
                </c:pt>
                <c:pt idx="4">
                  <c:v>11.3</c:v>
                </c:pt>
                <c:pt idx="5">
                  <c:v>10.7</c:v>
                </c:pt>
                <c:pt idx="6">
                  <c:v>22</c:v>
                </c:pt>
                <c:pt idx="7">
                  <c:v>11.9</c:v>
                </c:pt>
                <c:pt idx="8">
                  <c:v>13.9</c:v>
                </c:pt>
                <c:pt idx="9">
                  <c:v>7.4</c:v>
                </c:pt>
                <c:pt idx="10">
                  <c:v>15.9</c:v>
                </c:pt>
                <c:pt idx="11">
                  <c:v>11.8</c:v>
                </c:pt>
                <c:pt idx="12">
                  <c:v>13.7</c:v>
                </c:pt>
                <c:pt idx="13">
                  <c:v>11.7</c:v>
                </c:pt>
                <c:pt idx="14">
                  <c:v>15.5</c:v>
                </c:pt>
                <c:pt idx="15">
                  <c:v>13.2</c:v>
                </c:pt>
                <c:pt idx="16">
                  <c:v>14.1</c:v>
                </c:pt>
                <c:pt idx="17">
                  <c:v>11.5</c:v>
                </c:pt>
                <c:pt idx="18">
                  <c:v>11.6</c:v>
                </c:pt>
                <c:pt idx="19">
                  <c:v>13.7</c:v>
                </c:pt>
                <c:pt idx="20">
                  <c:v>9.8000000000000007</c:v>
                </c:pt>
                <c:pt idx="21">
                  <c:v>8.1999999999999993</c:v>
                </c:pt>
                <c:pt idx="22">
                  <c:v>12</c:v>
                </c:pt>
                <c:pt idx="23">
                  <c:v>10.3</c:v>
                </c:pt>
                <c:pt idx="24">
                  <c:v>7.2</c:v>
                </c:pt>
                <c:pt idx="25">
                  <c:v>10</c:v>
                </c:pt>
                <c:pt idx="26">
                  <c:v>10.8</c:v>
                </c:pt>
                <c:pt idx="27">
                  <c:v>9</c:v>
                </c:pt>
                <c:pt idx="28">
                  <c:v>8.3000000000000007</c:v>
                </c:pt>
                <c:pt idx="29">
                  <c:v>12.1</c:v>
                </c:pt>
                <c:pt idx="30">
                  <c:v>20.5</c:v>
                </c:pt>
                <c:pt idx="31">
                  <c:v>11.4</c:v>
                </c:pt>
                <c:pt idx="32">
                  <c:v>10.1</c:v>
                </c:pt>
                <c:pt idx="33">
                  <c:v>13</c:v>
                </c:pt>
                <c:pt idx="34">
                  <c:v>13.8</c:v>
                </c:pt>
                <c:pt idx="35">
                  <c:v>11.2</c:v>
                </c:pt>
                <c:pt idx="36">
                  <c:v>13.4</c:v>
                </c:pt>
                <c:pt idx="37">
                  <c:v>14.6</c:v>
                </c:pt>
                <c:pt idx="38">
                  <c:v>11.5</c:v>
                </c:pt>
                <c:pt idx="39">
                  <c:v>10</c:v>
                </c:pt>
              </c:numCache>
            </c:numRef>
          </c:xVal>
          <c:yVal>
            <c:numRef>
              <c:f>Data!$C$5:$C$44</c:f>
              <c:numCache>
                <c:formatCode>0</c:formatCode>
                <c:ptCount val="40"/>
                <c:pt idx="0">
                  <c:v>19</c:v>
                </c:pt>
                <c:pt idx="1">
                  <c:v>23</c:v>
                </c:pt>
                <c:pt idx="2">
                  <c:v>24</c:v>
                </c:pt>
                <c:pt idx="3">
                  <c:v>14</c:v>
                </c:pt>
                <c:pt idx="4">
                  <c:v>16</c:v>
                </c:pt>
                <c:pt idx="5">
                  <c:v>15</c:v>
                </c:pt>
                <c:pt idx="6">
                  <c:v>34</c:v>
                </c:pt>
                <c:pt idx="7">
                  <c:v>18</c:v>
                </c:pt>
                <c:pt idx="8">
                  <c:v>22</c:v>
                </c:pt>
                <c:pt idx="9">
                  <c:v>10</c:v>
                </c:pt>
                <c:pt idx="10">
                  <c:v>26</c:v>
                </c:pt>
                <c:pt idx="11">
                  <c:v>19</c:v>
                </c:pt>
                <c:pt idx="12">
                  <c:v>22</c:v>
                </c:pt>
                <c:pt idx="13">
                  <c:v>18</c:v>
                </c:pt>
                <c:pt idx="14">
                  <c:v>15</c:v>
                </c:pt>
                <c:pt idx="15">
                  <c:v>18</c:v>
                </c:pt>
                <c:pt idx="16">
                  <c:v>22</c:v>
                </c:pt>
                <c:pt idx="17">
                  <c:v>18</c:v>
                </c:pt>
                <c:pt idx="18">
                  <c:v>15</c:v>
                </c:pt>
                <c:pt idx="19">
                  <c:v>21</c:v>
                </c:pt>
                <c:pt idx="20">
                  <c:v>14</c:v>
                </c:pt>
                <c:pt idx="21">
                  <c:v>14</c:v>
                </c:pt>
                <c:pt idx="22">
                  <c:v>18</c:v>
                </c:pt>
                <c:pt idx="23">
                  <c:v>15</c:v>
                </c:pt>
                <c:pt idx="24">
                  <c:v>11</c:v>
                </c:pt>
                <c:pt idx="25">
                  <c:v>14</c:v>
                </c:pt>
                <c:pt idx="26">
                  <c:v>17</c:v>
                </c:pt>
                <c:pt idx="27">
                  <c:v>13</c:v>
                </c:pt>
                <c:pt idx="28">
                  <c:v>13</c:v>
                </c:pt>
                <c:pt idx="29">
                  <c:v>17</c:v>
                </c:pt>
                <c:pt idx="30">
                  <c:v>31</c:v>
                </c:pt>
                <c:pt idx="31">
                  <c:v>18</c:v>
                </c:pt>
                <c:pt idx="32">
                  <c:v>15</c:v>
                </c:pt>
                <c:pt idx="33">
                  <c:v>21</c:v>
                </c:pt>
                <c:pt idx="34">
                  <c:v>23</c:v>
                </c:pt>
                <c:pt idx="35">
                  <c:v>20</c:v>
                </c:pt>
                <c:pt idx="36">
                  <c:v>18</c:v>
                </c:pt>
                <c:pt idx="37">
                  <c:v>23</c:v>
                </c:pt>
                <c:pt idx="38">
                  <c:v>18</c:v>
                </c:pt>
                <c:pt idx="39">
                  <c:v>15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C30-4788-885D-7A65156CE17F}"/>
            </c:ext>
          </c:extLst>
        </c:ser>
        <c:ser>
          <c:idx val="1"/>
          <c:order val="1"/>
          <c:tx>
            <c:v>Center</c:v>
          </c:tx>
          <c:spPr>
            <a:ln w="38100">
              <a:noFill/>
            </a:ln>
          </c:spPr>
          <c:marker>
            <c:symbol val="diamond"/>
            <c:size val="7"/>
            <c:spPr>
              <a:solidFill>
                <a:srgbClr val="B04A1C"/>
              </a:solidFill>
              <a:ln>
                <a:solidFill>
                  <a:srgbClr val="B04A1C"/>
                </a:solidFill>
                <a:prstDash val="solid"/>
              </a:ln>
            </c:spPr>
          </c:marker>
          <c:xVal>
            <c:numRef>
              <c:f>'1 Outliers'!$F$64</c:f>
              <c:numCache>
                <c:formatCode>0.00</c:formatCode>
                <c:ptCount val="1"/>
                <c:pt idx="0">
                  <c:v>12.260000000000002</c:v>
                </c:pt>
              </c:numCache>
            </c:numRef>
          </c:xVal>
          <c:yVal>
            <c:numRef>
              <c:f>'1 Outliers'!$F$65</c:f>
              <c:numCache>
                <c:formatCode>0.00</c:formatCode>
                <c:ptCount val="1"/>
                <c:pt idx="0">
                  <c:v>18.425000000000001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C30-4788-885D-7A65156CE17F}"/>
            </c:ext>
          </c:extLst>
        </c:ser>
        <c:ser>
          <c:idx val="2"/>
          <c:order val="2"/>
          <c:tx>
            <c:v>Ellipse</c:v>
          </c:tx>
          <c:spPr>
            <a:ln w="28575">
              <a:solidFill>
                <a:srgbClr val="D4622B"/>
              </a:solidFill>
              <a:prstDash val="solid"/>
            </a:ln>
          </c:spPr>
          <c:marker>
            <c:symbol val="none"/>
          </c:marker>
          <c:xVal>
            <c:numRef>
              <c:f>'1 Outliers'!McCh1_EllX</c:f>
              <c:numCache>
                <c:formatCode>0.00</c:formatCode>
                <c:ptCount val="101"/>
                <c:pt idx="0">
                  <c:v>19.825627710924021</c:v>
                </c:pt>
                <c:pt idx="1">
                  <c:v>19.673712009216057</c:v>
                </c:pt>
                <c:pt idx="2">
                  <c:v>19.492537773210561</c:v>
                </c:pt>
                <c:pt idx="3">
                  <c:v>19.282820014846404</c:v>
                </c:pt>
                <c:pt idx="4">
                  <c:v>19.045386394304927</c:v>
                </c:pt>
                <c:pt idx="5">
                  <c:v>18.781173953613298</c:v>
                </c:pt>
                <c:pt idx="6">
                  <c:v>18.491225418567751</c:v>
                </c:pt>
                <c:pt idx="7">
                  <c:v>18.176685083571218</c:v>
                </c:pt>
                <c:pt idx="8">
                  <c:v>17.838794295626119</c:v>
                </c:pt>
                <c:pt idx="9">
                  <c:v>17.478886555304868</c:v>
                </c:pt>
                <c:pt idx="10">
                  <c:v>17.098382254032295</c:v>
                </c:pt>
                <c:pt idx="11">
                  <c:v>16.69878306844965</c:v>
                </c:pt>
                <c:pt idx="12">
                  <c:v>16.281666033982923</c:v>
                </c:pt>
                <c:pt idx="13">
                  <c:v>15.848677321004502</c:v>
                </c:pt>
                <c:pt idx="14">
                  <c:v>15.401525738150795</c:v>
                </c:pt>
                <c:pt idx="15">
                  <c:v>14.941975988435196</c:v>
                </c:pt>
                <c:pt idx="16">
                  <c:v>14.471841704771521</c:v>
                </c:pt>
                <c:pt idx="17">
                  <c:v>13.992978292393468</c:v>
                </c:pt>
                <c:pt idx="18">
                  <c:v>13.507275606417814</c:v>
                </c:pt>
                <c:pt idx="19">
                  <c:v>13.016650493449648</c:v>
                </c:pt>
                <c:pt idx="20">
                  <c:v>12.523039226664562</c:v>
                </c:pt>
                <c:pt idx="21">
                  <c:v>12.028389864223026</c:v>
                </c:pt>
                <c:pt idx="22">
                  <c:v>11.534654561174795</c:v>
                </c:pt>
                <c:pt idx="23">
                  <c:v>11.043781865194799</c:v>
                </c:pt>
                <c:pt idx="24">
                  <c:v>10.557709026555663</c:v>
                </c:pt>
                <c:pt idx="25">
                  <c:v>10.078354352685944</c:v>
                </c:pt>
                <c:pt idx="26">
                  <c:v>9.6076096374870836</c:v>
                </c:pt>
                <c:pt idx="27">
                  <c:v>9.1473326952871723</c:v>
                </c:pt>
                <c:pt idx="28">
                  <c:v>8.6993400288965361</c:v>
                </c:pt>
                <c:pt idx="29">
                  <c:v>8.2653996607010392</c:v>
                </c:pt>
                <c:pt idx="30">
                  <c:v>7.8472241550854571</c:v>
                </c:pt>
                <c:pt idx="31">
                  <c:v>7.446463859724231</c:v>
                </c:pt>
                <c:pt idx="32">
                  <c:v>7.0647003924131893</c:v>
                </c:pt>
                <c:pt idx="33">
                  <c:v>6.7034403991466762</c:v>
                </c:pt>
                <c:pt idx="34">
                  <c:v>6.36410960807412</c:v>
                </c:pt>
                <c:pt idx="35">
                  <c:v>6.0480472028023957</c:v>
                </c:pt>
                <c:pt idx="36">
                  <c:v>5.7565005372499254</c:v>
                </c:pt>
                <c:pt idx="37">
                  <c:v>5.4906202129106481</c:v>
                </c:pt>
                <c:pt idx="38">
                  <c:v>5.2514555379555654</c:v>
                </c:pt>
                <c:pt idx="39">
                  <c:v>5.0399503860927748</c:v>
                </c:pt>
                <c:pt idx="40">
                  <c:v>4.8569394715291683</c:v>
                </c:pt>
                <c:pt idx="41">
                  <c:v>4.7031450547347964</c:v>
                </c:pt>
                <c:pt idx="42">
                  <c:v>4.5791740920107564</c:v>
                </c:pt>
                <c:pt idx="43">
                  <c:v>4.4855158401099793</c:v>
                </c:pt>
                <c:pt idx="44">
                  <c:v>4.4225399253643287</c:v>
                </c:pt>
                <c:pt idx="45">
                  <c:v>4.3904948849383496</c:v>
                </c:pt>
                <c:pt idx="46">
                  <c:v>4.3895071859666155</c:v>
                </c:pt>
                <c:pt idx="47">
                  <c:v>4.4195807264457319</c:v>
                </c:pt>
                <c:pt idx="48">
                  <c:v>4.4805968198507209</c:v>
                </c:pt>
                <c:pt idx="49">
                  <c:v>4.5723146635365142</c:v>
                </c:pt>
                <c:pt idx="50">
                  <c:v>4.6943722890759823</c:v>
                </c:pt>
                <c:pt idx="51">
                  <c:v>4.846287990783944</c:v>
                </c:pt>
                <c:pt idx="52">
                  <c:v>5.0274622267894422</c:v>
                </c:pt>
                <c:pt idx="53">
                  <c:v>5.2371799851535981</c:v>
                </c:pt>
                <c:pt idx="54">
                  <c:v>5.4746136056950734</c:v>
                </c:pt>
                <c:pt idx="55">
                  <c:v>5.738826046386702</c:v>
                </c:pt>
                <c:pt idx="56">
                  <c:v>6.0287745814322529</c:v>
                </c:pt>
                <c:pt idx="57">
                  <c:v>6.3433149164287848</c:v>
                </c:pt>
                <c:pt idx="58">
                  <c:v>6.6812057043738822</c:v>
                </c:pt>
                <c:pt idx="59">
                  <c:v>7.0411134446951342</c:v>
                </c:pt>
                <c:pt idx="60">
                  <c:v>7.421617745967704</c:v>
                </c:pt>
                <c:pt idx="61">
                  <c:v>7.821216931550353</c:v>
                </c:pt>
                <c:pt idx="62">
                  <c:v>8.2383339660170805</c:v>
                </c:pt>
                <c:pt idx="63">
                  <c:v>8.6713226789954998</c:v>
                </c:pt>
                <c:pt idx="64">
                  <c:v>9.1184742618492081</c:v>
                </c:pt>
                <c:pt idx="65">
                  <c:v>9.5780240115648052</c:v>
                </c:pt>
                <c:pt idx="66">
                  <c:v>10.048158295228482</c:v>
                </c:pt>
                <c:pt idx="67">
                  <c:v>10.527021707606533</c:v>
                </c:pt>
                <c:pt idx="68">
                  <c:v>11.012724393582197</c:v>
                </c:pt>
                <c:pt idx="69">
                  <c:v>11.503349506550357</c:v>
                </c:pt>
                <c:pt idx="70">
                  <c:v>11.996960773335442</c:v>
                </c:pt>
                <c:pt idx="71">
                  <c:v>12.49161013577698</c:v>
                </c:pt>
                <c:pt idx="72">
                  <c:v>12.98534543882521</c:v>
                </c:pt>
                <c:pt idx="73">
                  <c:v>13.476218134805205</c:v>
                </c:pt>
                <c:pt idx="74">
                  <c:v>13.962290973444341</c:v>
                </c:pt>
                <c:pt idx="75">
                  <c:v>14.441645647314058</c:v>
                </c:pt>
                <c:pt idx="76">
                  <c:v>14.912390362512914</c:v>
                </c:pt>
                <c:pt idx="77">
                  <c:v>15.372667304712833</c:v>
                </c:pt>
                <c:pt idx="78">
                  <c:v>15.820659971103465</c:v>
                </c:pt>
                <c:pt idx="79">
                  <c:v>16.254600339298964</c:v>
                </c:pt>
                <c:pt idx="80">
                  <c:v>16.672775844914547</c:v>
                </c:pt>
                <c:pt idx="81">
                  <c:v>17.07353614027577</c:v>
                </c:pt>
                <c:pt idx="82">
                  <c:v>17.455299607586806</c:v>
                </c:pt>
                <c:pt idx="83">
                  <c:v>17.816559600853328</c:v>
                </c:pt>
                <c:pt idx="84">
                  <c:v>18.155890391925883</c:v>
                </c:pt>
                <c:pt idx="85">
                  <c:v>18.471952797197609</c:v>
                </c:pt>
                <c:pt idx="86">
                  <c:v>18.763499462750076</c:v>
                </c:pt>
                <c:pt idx="87">
                  <c:v>19.029379787089351</c:v>
                </c:pt>
                <c:pt idx="88">
                  <c:v>19.268544462044439</c:v>
                </c:pt>
                <c:pt idx="89">
                  <c:v>19.48004961390723</c:v>
                </c:pt>
                <c:pt idx="90">
                  <c:v>19.663060528470837</c:v>
                </c:pt>
                <c:pt idx="91">
                  <c:v>19.816854945265209</c:v>
                </c:pt>
                <c:pt idx="92">
                  <c:v>19.940825907989247</c:v>
                </c:pt>
                <c:pt idx="93">
                  <c:v>20.034484159890027</c:v>
                </c:pt>
                <c:pt idx="94">
                  <c:v>20.097460074635677</c:v>
                </c:pt>
                <c:pt idx="95">
                  <c:v>20.129505115061654</c:v>
                </c:pt>
                <c:pt idx="96">
                  <c:v>20.130492814033389</c:v>
                </c:pt>
                <c:pt idx="97">
                  <c:v>20.100419273554269</c:v>
                </c:pt>
                <c:pt idx="98">
                  <c:v>20.039403180149282</c:v>
                </c:pt>
                <c:pt idx="99">
                  <c:v>19.94768533646349</c:v>
                </c:pt>
                <c:pt idx="100">
                  <c:v>19.825627710924021</c:v>
                </c:pt>
              </c:numCache>
            </c:numRef>
          </c:xVal>
          <c:yVal>
            <c:numRef>
              <c:f>'1 Outliers'!McCh1_EllY</c:f>
              <c:numCache>
                <c:formatCode>0.00</c:formatCode>
                <c:ptCount val="101"/>
                <c:pt idx="0">
                  <c:v>31.268524066608389</c:v>
                </c:pt>
                <c:pt idx="1">
                  <c:v>31.323873898268211</c:v>
                </c:pt>
                <c:pt idx="2">
                  <c:v>31.328317767586501</c:v>
                </c:pt>
                <c:pt idx="3">
                  <c:v>31.28183813664128</c:v>
                </c:pt>
                <c:pt idx="4">
                  <c:v>31.184618439301367</c:v>
                </c:pt>
                <c:pt idx="5">
                  <c:v>31.037042357296698</c:v>
                </c:pt>
                <c:pt idx="6">
                  <c:v>30.839692306001858</c:v>
                </c:pt>
                <c:pt idx="7">
                  <c:v>30.593347135908633</c:v>
                </c:pt>
                <c:pt idx="8">
                  <c:v>30.29897905885899</c:v>
                </c:pt>
                <c:pt idx="9">
                  <c:v>29.957749811169052</c:v>
                </c:pt>
                <c:pt idx="10">
                  <c:v>29.571006068786645</c:v>
                </c:pt>
                <c:pt idx="11">
                  <c:v>29.140274132576536</c:v>
                </c:pt>
                <c:pt idx="12">
                  <c:v>28.667253904708247</c:v>
                </c:pt>
                <c:pt idx="13">
                  <c:v>28.153812179918788</c:v>
                </c:pt>
                <c:pt idx="14">
                  <c:v>27.601975278126691</c:v>
                </c:pt>
                <c:pt idx="15">
                  <c:v>27.01392104747303</c:v>
                </c:pt>
                <c:pt idx="16">
                  <c:v>26.39197026934977</c:v>
                </c:pt>
                <c:pt idx="17">
                  <c:v>25.738577499335882</c:v>
                </c:pt>
                <c:pt idx="18">
                  <c:v>25.056321380187853</c:v>
                </c:pt>
                <c:pt idx="19">
                  <c:v>24.347894465114788</c:v>
                </c:pt>
                <c:pt idx="20">
                  <c:v>23.616092591500998</c:v>
                </c:pt>
                <c:pt idx="21">
                  <c:v>22.863803847013173</c:v>
                </c:pt>
                <c:pt idx="22">
                  <c:v>22.093997171637771</c:v>
                </c:pt>
                <c:pt idx="23">
                  <c:v>21.309710640631277</c:v>
                </c:pt>
                <c:pt idx="24">
                  <c:v>20.514039474625143</c:v>
                </c:pt>
                <c:pt idx="25">
                  <c:v>19.710123824204011</c:v>
                </c:pt>
                <c:pt idx="26">
                  <c:v>18.901136377165976</c:v>
                </c:pt>
                <c:pt idx="27">
                  <c:v>18.090269837373292</c:v>
                </c:pt>
                <c:pt idx="28">
                  <c:v>17.280724324608826</c:v>
                </c:pt>
                <c:pt idx="29">
                  <c:v>16.475694745165299</c:v>
                </c:pt>
                <c:pt idx="30">
                  <c:v>15.678358183009749</c:v>
                </c:pt>
                <c:pt idx="31">
                  <c:v>14.891861361284569</c:v>
                </c:pt>
                <c:pt idx="32">
                  <c:v>14.119308223628893</c:v>
                </c:pt>
                <c:pt idx="33">
                  <c:v>13.363747684331093</c:v>
                </c:pt>
                <c:pt idx="34">
                  <c:v>12.628161595657003</c:v>
                </c:pt>
                <c:pt idx="35">
                  <c:v>11.915452979841307</c:v>
                </c:pt>
                <c:pt idx="36">
                  <c:v>11.228434572185019</c:v>
                </c:pt>
                <c:pt idx="37">
                  <c:v>10.569817720474317</c:v>
                </c:pt>
                <c:pt idx="38">
                  <c:v>9.9422016845294845</c:v>
                </c:pt>
                <c:pt idx="39">
                  <c:v>9.3480633781138938</c:v>
                </c:pt>
                <c:pt idx="40">
                  <c:v>8.789747593687002</c:v>
                </c:pt>
                <c:pt idx="41">
                  <c:v>8.2694577485797236</c:v>
                </c:pt>
                <c:pt idx="42">
                  <c:v>7.7892471891128698</c:v>
                </c:pt>
                <c:pt idx="43">
                  <c:v>7.3510110869773317</c:v>
                </c:pt>
                <c:pt idx="44">
                  <c:v>6.9564789598571926</c:v>
                </c:pt>
                <c:pt idx="45">
                  <c:v>6.6072078458136243</c:v>
                </c:pt>
                <c:pt idx="46">
                  <c:v>6.3045761583669613</c:v>
                </c:pt>
                <c:pt idx="47">
                  <c:v>6.0497782465282803</c:v>
                </c:pt>
                <c:pt idx="48">
                  <c:v>5.843819681249526</c:v>
                </c:pt>
                <c:pt idx="49">
                  <c:v>5.6875132868943279</c:v>
                </c:pt>
                <c:pt idx="50">
                  <c:v>5.5814759333916122</c:v>
                </c:pt>
                <c:pt idx="51">
                  <c:v>5.5261261017317924</c:v>
                </c:pt>
                <c:pt idx="52">
                  <c:v>5.5216822324134975</c:v>
                </c:pt>
                <c:pt idx="53">
                  <c:v>5.5681618633587195</c:v>
                </c:pt>
                <c:pt idx="54">
                  <c:v>5.6653815606986333</c:v>
                </c:pt>
                <c:pt idx="55">
                  <c:v>5.8129576427032994</c:v>
                </c:pt>
                <c:pt idx="56">
                  <c:v>6.0103076939981426</c:v>
                </c:pt>
                <c:pt idx="57">
                  <c:v>6.2566528640913655</c:v>
                </c:pt>
                <c:pt idx="58">
                  <c:v>6.5510209411410143</c:v>
                </c:pt>
                <c:pt idx="59">
                  <c:v>6.892250188830948</c:v>
                </c:pt>
                <c:pt idx="60">
                  <c:v>7.2789939312133534</c:v>
                </c:pt>
                <c:pt idx="61">
                  <c:v>7.7097258674234652</c:v>
                </c:pt>
                <c:pt idx="62">
                  <c:v>8.1827460952917495</c:v>
                </c:pt>
                <c:pt idx="63">
                  <c:v>8.6961878200812137</c:v>
                </c:pt>
                <c:pt idx="64">
                  <c:v>9.2480247218733123</c:v>
                </c:pt>
                <c:pt idx="65">
                  <c:v>9.8360789525269698</c:v>
                </c:pt>
                <c:pt idx="66">
                  <c:v>10.458029730650233</c:v>
                </c:pt>
                <c:pt idx="67">
                  <c:v>11.111422500664117</c:v>
                </c:pt>
                <c:pt idx="68">
                  <c:v>11.793678619812153</c:v>
                </c:pt>
                <c:pt idx="69">
                  <c:v>12.502105534885217</c:v>
                </c:pt>
                <c:pt idx="70">
                  <c:v>13.233907408499002</c:v>
                </c:pt>
                <c:pt idx="71">
                  <c:v>13.986196152986832</c:v>
                </c:pt>
                <c:pt idx="72">
                  <c:v>14.756002828362234</c:v>
                </c:pt>
                <c:pt idx="73">
                  <c:v>15.540289359368723</c:v>
                </c:pt>
                <c:pt idx="74">
                  <c:v>16.335960525374865</c:v>
                </c:pt>
                <c:pt idx="75">
                  <c:v>17.139876175795987</c:v>
                </c:pt>
                <c:pt idx="76">
                  <c:v>17.948863622834018</c:v>
                </c:pt>
                <c:pt idx="77">
                  <c:v>18.75973016262671</c:v>
                </c:pt>
                <c:pt idx="78">
                  <c:v>19.569275675391172</c:v>
                </c:pt>
                <c:pt idx="79">
                  <c:v>20.374305254834706</c:v>
                </c:pt>
                <c:pt idx="80">
                  <c:v>21.171641816990252</c:v>
                </c:pt>
                <c:pt idx="81">
                  <c:v>21.958138638715425</c:v>
                </c:pt>
                <c:pt idx="82">
                  <c:v>22.730691776371096</c:v>
                </c:pt>
                <c:pt idx="83">
                  <c:v>23.486252315668914</c:v>
                </c:pt>
                <c:pt idx="84">
                  <c:v>24.221838404343</c:v>
                </c:pt>
                <c:pt idx="85">
                  <c:v>24.934547020158696</c:v>
                </c:pt>
                <c:pt idx="86">
                  <c:v>25.621565427814975</c:v>
                </c:pt>
                <c:pt idx="87">
                  <c:v>26.280182279525672</c:v>
                </c:pt>
                <c:pt idx="88">
                  <c:v>26.907798315470515</c:v>
                </c:pt>
                <c:pt idx="89">
                  <c:v>27.501936621886113</c:v>
                </c:pt>
                <c:pt idx="90">
                  <c:v>28.060252406312998</c:v>
                </c:pt>
                <c:pt idx="91">
                  <c:v>28.580542251420272</c:v>
                </c:pt>
                <c:pt idx="92">
                  <c:v>29.060752810887127</c:v>
                </c:pt>
                <c:pt idx="93">
                  <c:v>29.498988913022671</c:v>
                </c:pt>
                <c:pt idx="94">
                  <c:v>29.893521040142808</c:v>
                </c:pt>
                <c:pt idx="95">
                  <c:v>30.242792154186375</c:v>
                </c:pt>
                <c:pt idx="96">
                  <c:v>30.545423841633042</c:v>
                </c:pt>
                <c:pt idx="97">
                  <c:v>30.800221753471721</c:v>
                </c:pt>
                <c:pt idx="98">
                  <c:v>31.006180318750477</c:v>
                </c:pt>
                <c:pt idx="99">
                  <c:v>31.162486713105675</c:v>
                </c:pt>
                <c:pt idx="100">
                  <c:v>31.268524066608389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1C30-4788-885D-7A65156CE1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8044368"/>
        <c:axId val="68576688"/>
      </c:scatterChart>
      <c:valAx>
        <c:axId val="1318044368"/>
        <c:scaling>
          <c:orientation val="minMax"/>
          <c:max val="25"/>
          <c:min val="0"/>
        </c:scaling>
        <c:delete val="0"/>
        <c:axPos val="b"/>
        <c:majorGridlines>
          <c:spPr>
            <a:ln>
              <a:solidFill>
                <a:srgbClr val="E5E5E5"/>
              </a:solidFill>
            </a:ln>
          </c:spPr>
        </c:majorGridlines>
        <c:title>
          <c:tx>
            <c:strRef>
              <c:f>'1 Outliers'!$B$63</c:f>
              <c:strCache>
                <c:ptCount val="1"/>
                <c:pt idx="0">
                  <c:v>Floor area</c:v>
                </c:pt>
              </c:strCache>
            </c:strRef>
          </c:tx>
          <c:overlay val="0"/>
          <c:txPr>
            <a:bodyPr/>
            <a:lstStyle/>
            <a:p>
              <a:pPr>
                <a:defRPr sz="1000" b="0">
                  <a:solidFill>
                    <a:srgbClr val="525252"/>
                  </a:solidFill>
                </a:defRPr>
              </a:pPr>
              <a:endParaRPr lang="en-US"/>
            </a:p>
          </c:txPr>
        </c:title>
        <c:numFmt formatCode="0.0" sourceLinked="1"/>
        <c:majorTickMark val="out"/>
        <c:minorTickMark val="none"/>
        <c:tickLblPos val="nextTo"/>
        <c:spPr>
          <a:ln>
            <a:solidFill>
              <a:srgbClr val="E5E5E5"/>
            </a:solidFill>
          </a:ln>
        </c:spPr>
        <c:txPr>
          <a:bodyPr/>
          <a:lstStyle/>
          <a:p>
            <a:pPr>
              <a:defRPr sz="900">
                <a:solidFill>
                  <a:srgbClr val="525252"/>
                </a:solidFill>
              </a:defRPr>
            </a:pPr>
            <a:endParaRPr lang="en-US"/>
          </a:p>
        </c:txPr>
        <c:crossAx val="68576688"/>
        <c:crosses val="autoZero"/>
        <c:crossBetween val="midCat"/>
        <c:majorUnit val="5"/>
      </c:valAx>
      <c:valAx>
        <c:axId val="68576688"/>
        <c:scaling>
          <c:orientation val="minMax"/>
          <c:max val="40"/>
          <c:min val="0"/>
        </c:scaling>
        <c:delete val="0"/>
        <c:axPos val="l"/>
        <c:majorGridlines>
          <c:spPr>
            <a:ln>
              <a:solidFill>
                <a:srgbClr val="E5E5E5"/>
              </a:solidFill>
            </a:ln>
          </c:spPr>
        </c:majorGridlines>
        <c:title>
          <c:tx>
            <c:strRef>
              <c:f>'1 Outliers'!$C$63</c:f>
              <c:strCache>
                <c:ptCount val="1"/>
                <c:pt idx="0">
                  <c:v>Staff</c:v>
                </c:pt>
              </c:strCache>
            </c:strRef>
          </c:tx>
          <c:overlay val="0"/>
          <c:txPr>
            <a:bodyPr/>
            <a:lstStyle/>
            <a:p>
              <a:pPr>
                <a:defRPr sz="1000" b="0">
                  <a:solidFill>
                    <a:srgbClr val="525252"/>
                  </a:solidFill>
                </a:defRPr>
              </a:pPr>
              <a:endParaRPr lang="en-US"/>
            </a:p>
          </c:txPr>
        </c:title>
        <c:numFmt formatCode="0" sourceLinked="1"/>
        <c:majorTickMark val="out"/>
        <c:minorTickMark val="none"/>
        <c:tickLblPos val="nextTo"/>
        <c:spPr>
          <a:ln>
            <a:solidFill>
              <a:srgbClr val="E5E5E5"/>
            </a:solidFill>
          </a:ln>
        </c:spPr>
        <c:txPr>
          <a:bodyPr/>
          <a:lstStyle/>
          <a:p>
            <a:pPr>
              <a:defRPr sz="900">
                <a:solidFill>
                  <a:srgbClr val="525252"/>
                </a:solidFill>
              </a:defRPr>
            </a:pPr>
            <a:endParaRPr lang="en-US"/>
          </a:p>
        </c:txPr>
        <c:crossAx val="1318044368"/>
        <c:crosses val="autoZero"/>
        <c:crossBetween val="midCat"/>
        <c:majorUnit val="10"/>
      </c:valAx>
      <c:spPr>
        <a:noFill/>
        <a:extLst>
          <a:ext uri="{909E8E84-426E-40DD-AFC4-6F175D3DCCD1}">
            <a14:hiddenFill xmlns:a14="http://schemas.microsoft.com/office/drawing/2010/main">
              <a:solidFill>
                <a:sysClr val="window" lastClr="FFFFFF"/>
              </a:solidFill>
            </a14:hiddenFill>
          </a:ext>
        </a:extLst>
      </c:spPr>
    </c:plotArea>
    <c:legend>
      <c:legendPos val="b"/>
      <c:overlay val="0"/>
      <c:txPr>
        <a:bodyPr/>
        <a:lstStyle/>
        <a:p>
          <a:pPr>
            <a:defRPr>
              <a:solidFill>
                <a:srgbClr val="525252"/>
              </a:solidFill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/>
    </a:solidFill>
    <a:ln w="12700" cap="flat" cmpd="sng" algn="ctr">
      <a:noFill/>
      <a:prstDash val="solid"/>
      <a:round/>
    </a:ln>
    <a:effectLst/>
    <a:extLst>
      <a:ext uri="{91240B29-F687-4F45-9708-019B960494DF}">
        <a14:hiddenLine xmlns:a14="http://schemas.microsoft.com/office/drawing/2010/main" w="12700" cap="flat" cmpd="sng" algn="ctr">
          <a:solidFill>
            <a:sysClr val="windowText" lastClr="000000">
              <a:tint val="75000"/>
            </a:sysClr>
          </a:solidFill>
          <a:prstDash val="solid"/>
          <a:round/>
        </a14:hiddenLine>
      </a:ext>
    </a:extLst>
  </c:spPr>
  <c:txPr>
    <a:bodyPr/>
    <a:lstStyle/>
    <a:p>
      <a:pPr>
        <a:defRPr>
          <a:solidFill>
            <a:srgbClr val="0A0A0A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00" b="1">
                <a:solidFill>
                  <a:srgbClr val="0A0A0A"/>
                </a:solidFill>
              </a:defRPr>
            </a:pPr>
            <a:r>
              <a:rPr lang="en-US"/>
              <a:t>Influence: off the line (up and down) and able to pull it (across)</a:t>
            </a:r>
          </a:p>
        </c:rich>
      </c:tx>
      <c:overlay val="0"/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Stores</c:v>
          </c:tx>
          <c:spPr>
            <a:ln w="38100">
              <a:noFill/>
            </a:ln>
          </c:spPr>
          <c:marker>
            <c:symbol val="circle"/>
            <c:size val="5"/>
            <c:spPr>
              <a:solidFill>
                <a:srgbClr val="8C8C8C"/>
              </a:solidFill>
              <a:ln>
                <a:solidFill>
                  <a:srgbClr val="8C8C8C"/>
                </a:solidFill>
                <a:prstDash val="solid"/>
              </a:ln>
            </c:spPr>
          </c:marker>
          <c:dPt>
            <c:idx val="6"/>
            <c:marker>
              <c:spPr>
                <a:solidFill>
                  <a:srgbClr val="D4622B"/>
                </a:solidFill>
                <a:ln>
                  <a:solidFill>
                    <a:srgbClr val="D4622B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7B9E-4640-8C22-C0A04E94FFF0}"/>
              </c:ext>
            </c:extLst>
          </c:dPt>
          <c:dPt>
            <c:idx val="14"/>
            <c:marker>
              <c:spPr>
                <a:solidFill>
                  <a:srgbClr val="D4622B"/>
                </a:solidFill>
                <a:ln>
                  <a:solidFill>
                    <a:srgbClr val="D4622B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4-7B9E-4640-8C22-C0A04E94FFF0}"/>
              </c:ext>
            </c:extLst>
          </c:dPt>
          <c:dPt>
            <c:idx val="22"/>
            <c:marker>
              <c:spPr>
                <a:solidFill>
                  <a:srgbClr val="D4622B"/>
                </a:solidFill>
                <a:ln>
                  <a:solidFill>
                    <a:srgbClr val="D4622B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5-7B9E-4640-8C22-C0A04E94FFF0}"/>
              </c:ext>
            </c:extLst>
          </c:dPt>
          <c:dPt>
            <c:idx val="30"/>
            <c:marker>
              <c:spPr>
                <a:solidFill>
                  <a:srgbClr val="D4622B"/>
                </a:solidFill>
                <a:ln>
                  <a:solidFill>
                    <a:srgbClr val="D4622B"/>
                  </a:solidFill>
                  <a:prstDash val="solid"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6-7B9E-4640-8C22-C0A04E94FFF0}"/>
              </c:ext>
            </c:extLst>
          </c:dPt>
          <c:dLbls>
            <c:dLbl>
              <c:idx val="6"/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900">
                        <a:solidFill>
                          <a:srgbClr val="0A0A0A"/>
                        </a:solidFill>
                      </a:defRPr>
                    </a:pPr>
                    <a:r>
                      <a:rPr lang="en-US"/>
                      <a:t>S07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7B9E-4640-8C22-C0A04E94FFF0}"/>
                </c:ext>
              </c:extLst>
            </c:dLbl>
            <c:dLbl>
              <c:idx val="10"/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900">
                        <a:solidFill>
                          <a:srgbClr val="0A0A0A"/>
                        </a:solidFill>
                      </a:defRPr>
                    </a:pPr>
                    <a:r>
                      <a:rPr lang="en-US"/>
                      <a:t>S11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7B9E-4640-8C22-C0A04E94FFF0}"/>
                </c:ext>
              </c:extLst>
            </c:dLbl>
            <c:dLbl>
              <c:idx val="14"/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900">
                        <a:solidFill>
                          <a:srgbClr val="0A0A0A"/>
                        </a:solidFill>
                      </a:defRPr>
                    </a:pPr>
                    <a:r>
                      <a:rPr lang="en-US"/>
                      <a:t>S15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7B9E-4640-8C22-C0A04E94FFF0}"/>
                </c:ext>
              </c:extLst>
            </c:dLbl>
            <c:dLbl>
              <c:idx val="22"/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900">
                        <a:solidFill>
                          <a:srgbClr val="0A0A0A"/>
                        </a:solidFill>
                      </a:defRPr>
                    </a:pPr>
                    <a:r>
                      <a:rPr lang="en-US"/>
                      <a:t>S23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7B9E-4640-8C22-C0A04E94FFF0}"/>
                </c:ext>
              </c:extLst>
            </c:dLbl>
            <c:dLbl>
              <c:idx val="30"/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900">
                        <a:solidFill>
                          <a:srgbClr val="0A0A0A"/>
                        </a:solidFill>
                      </a:defRPr>
                    </a:pPr>
                    <a:r>
                      <a:rPr lang="en-US"/>
                      <a:t>S31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7B9E-4640-8C22-C0A04E94FFF0}"/>
                </c:ext>
              </c:extLst>
            </c:dLbl>
            <c:dLbl>
              <c:idx val="37"/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 sz="900">
                        <a:solidFill>
                          <a:srgbClr val="0A0A0A"/>
                        </a:solidFill>
                      </a:defRPr>
                    </a:pPr>
                    <a:r>
                      <a:rPr lang="en-US"/>
                      <a:t>S38</a:t>
                    </a:r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7-7B9E-4640-8C22-C0A04E94FFF0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'2 Regression'!$G$8:$G$47</c:f>
              <c:numCache>
                <c:formatCode>0.000</c:formatCode>
                <c:ptCount val="40"/>
                <c:pt idx="0">
                  <c:v>3.0176656581903841E-2</c:v>
                </c:pt>
                <c:pt idx="1">
                  <c:v>5.3156104926849204E-2</c:v>
                </c:pt>
                <c:pt idx="2">
                  <c:v>5.972120142273115E-2</c:v>
                </c:pt>
                <c:pt idx="3">
                  <c:v>6.3906053903604931E-2</c:v>
                </c:pt>
                <c:pt idx="4">
                  <c:v>3.4679264274075153E-2</c:v>
                </c:pt>
                <c:pt idx="5">
                  <c:v>4.0279796671081752E-2</c:v>
                </c:pt>
                <c:pt idx="6">
                  <c:v>0.29714048166114521</c:v>
                </c:pt>
                <c:pt idx="7">
                  <c:v>2.5481076915690504E-2</c:v>
                </c:pt>
                <c:pt idx="8">
                  <c:v>4.1460644902829538E-2</c:v>
                </c:pt>
                <c:pt idx="9">
                  <c:v>9.9736110664167932E-2</c:v>
                </c:pt>
                <c:pt idx="10">
                  <c:v>9.3949624140241106E-2</c:v>
                </c:pt>
                <c:pt idx="11">
                  <c:v>3.7985294077156388E-2</c:v>
                </c:pt>
                <c:pt idx="12">
                  <c:v>4.5431315916137402E-2</c:v>
                </c:pt>
                <c:pt idx="13">
                  <c:v>2.7276849885141792E-2</c:v>
                </c:pt>
                <c:pt idx="14">
                  <c:v>0.58665149334623912</c:v>
                </c:pt>
                <c:pt idx="15">
                  <c:v>5.3731471592959226E-2</c:v>
                </c:pt>
                <c:pt idx="16">
                  <c:v>3.9127837232237686E-2</c:v>
                </c:pt>
                <c:pt idx="17">
                  <c:v>3.0710486197309039E-2</c:v>
                </c:pt>
                <c:pt idx="18">
                  <c:v>7.0863235636010047E-2</c:v>
                </c:pt>
                <c:pt idx="19">
                  <c:v>3.1973569615408655E-2</c:v>
                </c:pt>
                <c:pt idx="20">
                  <c:v>4.5616624723781876E-2</c:v>
                </c:pt>
                <c:pt idx="21">
                  <c:v>9.4995251095451039E-2</c:v>
                </c:pt>
                <c:pt idx="22">
                  <c:v>2.5197389184483363E-2</c:v>
                </c:pt>
                <c:pt idx="23">
                  <c:v>3.7333268858767518E-2</c:v>
                </c:pt>
                <c:pt idx="24">
                  <c:v>9.7873762256118962E-2</c:v>
                </c:pt>
                <c:pt idx="25">
                  <c:v>4.6814681469545164E-2</c:v>
                </c:pt>
                <c:pt idx="26">
                  <c:v>3.5860515830370164E-2</c:v>
                </c:pt>
                <c:pt idx="27">
                  <c:v>5.66401406744396E-2</c:v>
                </c:pt>
                <c:pt idx="28">
                  <c:v>7.2040862649040832E-2</c:v>
                </c:pt>
                <c:pt idx="29">
                  <c:v>3.5706784645944206E-2</c:v>
                </c:pt>
                <c:pt idx="30">
                  <c:v>0.21671419514833515</c:v>
                </c:pt>
                <c:pt idx="31">
                  <c:v>3.3041503106911153E-2</c:v>
                </c:pt>
                <c:pt idx="32">
                  <c:v>3.8316799966684356E-2</c:v>
                </c:pt>
                <c:pt idx="33">
                  <c:v>4.2534751948735121E-2</c:v>
                </c:pt>
                <c:pt idx="34">
                  <c:v>6.9616909008433231E-2</c:v>
                </c:pt>
                <c:pt idx="35">
                  <c:v>0.10562146547877418</c:v>
                </c:pt>
                <c:pt idx="36">
                  <c:v>6.4219673693877877E-2</c:v>
                </c:pt>
                <c:pt idx="37">
                  <c:v>4.8283600225913374E-2</c:v>
                </c:pt>
                <c:pt idx="38">
                  <c:v>3.0710486197309039E-2</c:v>
                </c:pt>
                <c:pt idx="39">
                  <c:v>3.9422764274161283E-2</c:v>
                </c:pt>
              </c:numCache>
            </c:numRef>
          </c:xVal>
          <c:yVal>
            <c:numRef>
              <c:f>'2 Regression'!$F$8:$F$47</c:f>
              <c:numCache>
                <c:formatCode>0.000</c:formatCode>
                <c:ptCount val="40"/>
                <c:pt idx="0">
                  <c:v>-0.43573256844390257</c:v>
                </c:pt>
                <c:pt idx="1">
                  <c:v>1.2044796492502992</c:v>
                </c:pt>
                <c:pt idx="2">
                  <c:v>-0.37296173498827168</c:v>
                </c:pt>
                <c:pt idx="3">
                  <c:v>0.36221567858806497</c:v>
                </c:pt>
                <c:pt idx="4">
                  <c:v>0.87299093481868184</c:v>
                </c:pt>
                <c:pt idx="5">
                  <c:v>-0.96807037601329915</c:v>
                </c:pt>
                <c:pt idx="6">
                  <c:v>1.229801431742144</c:v>
                </c:pt>
                <c:pt idx="7">
                  <c:v>-0.6623271152457354</c:v>
                </c:pt>
                <c:pt idx="8">
                  <c:v>0.47931985559462431</c:v>
                </c:pt>
                <c:pt idx="9">
                  <c:v>0.75400371799704891</c:v>
                </c:pt>
                <c:pt idx="10">
                  <c:v>1.8786533482232761</c:v>
                </c:pt>
                <c:pt idx="11">
                  <c:v>-0.94361203605922772</c:v>
                </c:pt>
                <c:pt idx="12">
                  <c:v>-5.2679321342249598E-2</c:v>
                </c:pt>
                <c:pt idx="13">
                  <c:v>0.57671006595859142</c:v>
                </c:pt>
                <c:pt idx="14">
                  <c:v>3.7786545968252247E-2</c:v>
                </c:pt>
                <c:pt idx="15">
                  <c:v>0.4484756181041879</c:v>
                </c:pt>
                <c:pt idx="16">
                  <c:v>-0.14585894573398722</c:v>
                </c:pt>
                <c:pt idx="17">
                  <c:v>0.31453438282853274</c:v>
                </c:pt>
                <c:pt idx="18">
                  <c:v>3.9791652312340865E-2</c:v>
                </c:pt>
                <c:pt idx="19">
                  <c:v>0.14741057440666314</c:v>
                </c:pt>
                <c:pt idx="20">
                  <c:v>-0.49667334167175126</c:v>
                </c:pt>
                <c:pt idx="21">
                  <c:v>0.15207884100526284</c:v>
                </c:pt>
                <c:pt idx="22">
                  <c:v>-3.0443901184227951</c:v>
                </c:pt>
                <c:pt idx="23">
                  <c:v>-3.8394691096856774E-2</c:v>
                </c:pt>
                <c:pt idx="24">
                  <c:v>-0.34668110585561374</c:v>
                </c:pt>
                <c:pt idx="25">
                  <c:v>-0.83958427211029518</c:v>
                </c:pt>
                <c:pt idx="26">
                  <c:v>-0.21602735413289983</c:v>
                </c:pt>
                <c:pt idx="27">
                  <c:v>0.6654876985438839</c:v>
                </c:pt>
                <c:pt idx="28">
                  <c:v>-0.22490640849753182</c:v>
                </c:pt>
                <c:pt idx="29">
                  <c:v>-0.76094767380137707</c:v>
                </c:pt>
                <c:pt idx="30">
                  <c:v>-4.2551552438342277</c:v>
                </c:pt>
                <c:pt idx="31">
                  <c:v>0.45187200038147851</c:v>
                </c:pt>
                <c:pt idx="32">
                  <c:v>1.3364963889473134</c:v>
                </c:pt>
                <c:pt idx="33">
                  <c:v>0.30183271497443293</c:v>
                </c:pt>
                <c:pt idx="34">
                  <c:v>6.4435061543927766E-2</c:v>
                </c:pt>
                <c:pt idx="35">
                  <c:v>-0.75802104374995294</c:v>
                </c:pt>
                <c:pt idx="36">
                  <c:v>1.043661112993046</c:v>
                </c:pt>
                <c:pt idx="37">
                  <c:v>2.0799752593136254</c:v>
                </c:pt>
                <c:pt idx="38">
                  <c:v>-0.38351923687185169</c:v>
                </c:pt>
                <c:pt idx="39">
                  <c:v>-0.39132616280322102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7B9E-4640-8C22-C0A04E94FFF0}"/>
            </c:ext>
          </c:extLst>
        </c:ser>
        <c:ser>
          <c:idx val="1"/>
          <c:order val="1"/>
          <c:tx>
            <c:v>|t| = 2</c:v>
          </c:tx>
          <c:spPr>
            <a:ln w="12700">
              <a:solidFill>
                <a:srgbClr val="525252"/>
              </a:solidFill>
              <a:prstDash val="dash"/>
            </a:ln>
          </c:spPr>
          <c:marker>
            <c:symbol val="none"/>
          </c:marker>
          <c:xVal>
            <c:numRef>
              <c:f>'2 Regression'!$N$8:$N$9</c:f>
              <c:numCache>
                <c:formatCode>General</c:formatCode>
                <c:ptCount val="2"/>
                <c:pt idx="0">
                  <c:v>0</c:v>
                </c:pt>
                <c:pt idx="1">
                  <c:v>0.7</c:v>
                </c:pt>
              </c:numCache>
            </c:numRef>
          </c:xVal>
          <c:yVal>
            <c:numRef>
              <c:f>'2 Regression'!$O$8:$O$9</c:f>
              <c:numCache>
                <c:formatCode>General</c:formatCode>
                <c:ptCount val="2"/>
                <c:pt idx="0">
                  <c:v>2</c:v>
                </c:pt>
                <c:pt idx="1">
                  <c:v>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7B9E-4640-8C22-C0A04E94FFF0}"/>
            </c:ext>
          </c:extLst>
        </c:ser>
        <c:ser>
          <c:idx val="2"/>
          <c:order val="2"/>
          <c:tx>
            <c:v>|t| = 2</c:v>
          </c:tx>
          <c:spPr>
            <a:ln w="12700">
              <a:solidFill>
                <a:srgbClr val="525252"/>
              </a:solidFill>
              <a:prstDash val="dash"/>
            </a:ln>
          </c:spPr>
          <c:marker>
            <c:symbol val="none"/>
          </c:marker>
          <c:xVal>
            <c:numRef>
              <c:f>'2 Regression'!$N$8:$N$9</c:f>
              <c:numCache>
                <c:formatCode>General</c:formatCode>
                <c:ptCount val="2"/>
                <c:pt idx="0">
                  <c:v>0</c:v>
                </c:pt>
                <c:pt idx="1">
                  <c:v>0.7</c:v>
                </c:pt>
              </c:numCache>
            </c:numRef>
          </c:xVal>
          <c:yVal>
            <c:numRef>
              <c:f>'2 Regression'!$P$8:$P$9</c:f>
              <c:numCache>
                <c:formatCode>General</c:formatCode>
                <c:ptCount val="2"/>
                <c:pt idx="0">
                  <c:v>-2</c:v>
                </c:pt>
                <c:pt idx="1">
                  <c:v>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7B9E-4640-8C22-C0A04E94FFF0}"/>
            </c:ext>
          </c:extLst>
        </c:ser>
        <c:ser>
          <c:idx val="3"/>
          <c:order val="3"/>
          <c:tx>
            <c:v>Leverage cut-off</c:v>
          </c:tx>
          <c:spPr>
            <a:ln w="12700">
              <a:solidFill>
                <a:srgbClr val="D4622B"/>
              </a:solidFill>
              <a:prstDash val="dash"/>
            </a:ln>
          </c:spPr>
          <c:marker>
            <c:symbol val="none"/>
          </c:marker>
          <c:xVal>
            <c:numRef>
              <c:f>'2 Regression'!$Q$8:$Q$9</c:f>
              <c:numCache>
                <c:formatCode>General</c:formatCode>
                <c:ptCount val="2"/>
                <c:pt idx="0">
                  <c:v>0.15</c:v>
                </c:pt>
                <c:pt idx="1">
                  <c:v>0.15</c:v>
                </c:pt>
              </c:numCache>
            </c:numRef>
          </c:xVal>
          <c:yVal>
            <c:numRef>
              <c:f>'2 Regression'!$R$8:$R$9</c:f>
              <c:numCache>
                <c:formatCode>General</c:formatCode>
                <c:ptCount val="2"/>
                <c:pt idx="0">
                  <c:v>-6</c:v>
                </c:pt>
                <c:pt idx="1">
                  <c:v>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7B9E-4640-8C22-C0A04E94FF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18044368"/>
        <c:axId val="68617968"/>
      </c:scatterChart>
      <c:valAx>
        <c:axId val="1318044368"/>
        <c:scaling>
          <c:orientation val="minMax"/>
          <c:max val="0.7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Leverage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68617968"/>
        <c:crossesAt val="-6"/>
        <c:crossBetween val="midCat"/>
      </c:valAx>
      <c:valAx>
        <c:axId val="68617968"/>
        <c:scaling>
          <c:orientation val="minMax"/>
          <c:max val="4"/>
          <c:min val="-6"/>
        </c:scaling>
        <c:delete val="0"/>
        <c:axPos val="l"/>
        <c:majorGridlines>
          <c:spPr>
            <a:ln>
              <a:solidFill>
                <a:srgbClr val="E5E5E5"/>
              </a:solidFill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Studentized residual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crossAx val="1318044368"/>
        <c:crosses val="autoZero"/>
        <c:crossBetween val="midCat"/>
      </c:valAx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12700" cap="flat" cmpd="sng" algn="ctr">
      <a:noFill/>
      <a:prstDash val="solid"/>
      <a:round/>
    </a:ln>
    <a:effectLst/>
    <a:extLst>
      <a:ext uri="{91240B29-F687-4F45-9708-019B960494DF}">
        <a14:hiddenLine xmlns:a14="http://schemas.microsoft.com/office/drawing/2010/main" w="12700" cap="flat" cmpd="sng" algn="ctr">
          <a:solidFill>
            <a:sysClr val="windowText" lastClr="000000">
              <a:tint val="75000"/>
            </a:sysClr>
          </a:solidFill>
          <a:prstDash val="solid"/>
          <a:round/>
        </a14:hiddenLine>
      </a:ext>
    </a:extLst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19</xdr:col>
      <xdr:colOff>50800</xdr:colOff>
      <xdr:row>31</xdr:row>
      <xdr:rowOff>25400</xdr:rowOff>
    </xdr:to>
    <xdr:graphicFrame macro="">
      <xdr:nvGraphicFramePr>
        <xdr:cNvPr id="2" name="McChart1">
          <a:extLst>
            <a:ext uri="{FF2B5EF4-FFF2-40B4-BE49-F238E27FC236}">
              <a16:creationId xmlns:a16="http://schemas.microsoft.com/office/drawing/2014/main" id="{EA6BC602-BF77-8F64-668D-C8011623C79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5</xdr:row>
      <xdr:rowOff>0</xdr:rowOff>
    </xdr:from>
    <xdr:to>
      <xdr:col>27</xdr:col>
      <xdr:colOff>63500</xdr:colOff>
      <xdr:row>28</xdr:row>
      <xdr:rowOff>12700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C4DA923-8FEB-9EAE-63FF-9D2187FD6DC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4213D-1800-4B84-8EF3-2D8B852E7E17}">
  <sheetPr>
    <pageSetUpPr fitToPage="1"/>
  </sheetPr>
  <dimension ref="A1:A19"/>
  <sheetViews>
    <sheetView tabSelected="1" workbookViewId="0"/>
  </sheetViews>
  <sheetFormatPr defaultRowHeight="13" x14ac:dyDescent="0.3"/>
  <cols>
    <col min="1" max="1" width="24.6328125" style="1" customWidth="1"/>
    <col min="2" max="26" width="12.6328125" style="1" customWidth="1"/>
    <col min="27" max="16384" width="8.7265625" style="1"/>
  </cols>
  <sheetData>
    <row r="1" spans="1:1" ht="21" x14ac:dyDescent="0.5">
      <c r="A1" s="17" t="s">
        <v>80</v>
      </c>
    </row>
    <row r="2" spans="1:1" x14ac:dyDescent="0.3">
      <c r="A2" s="3" t="s">
        <v>81</v>
      </c>
    </row>
    <row r="5" spans="1:1" ht="14.5" x14ac:dyDescent="0.35">
      <c r="A5" s="13" t="s">
        <v>82</v>
      </c>
    </row>
    <row r="6" spans="1:1" x14ac:dyDescent="0.3">
      <c r="A6" s="1" t="s">
        <v>83</v>
      </c>
    </row>
    <row r="7" spans="1:1" x14ac:dyDescent="0.3">
      <c r="A7" s="1" t="s">
        <v>84</v>
      </c>
    </row>
    <row r="8" spans="1:1" x14ac:dyDescent="0.3">
      <c r="A8" s="1" t="s">
        <v>85</v>
      </c>
    </row>
    <row r="9" spans="1:1" x14ac:dyDescent="0.3">
      <c r="A9" s="1" t="s">
        <v>86</v>
      </c>
    </row>
    <row r="11" spans="1:1" ht="14.5" x14ac:dyDescent="0.35">
      <c r="A11" s="13" t="s">
        <v>87</v>
      </c>
    </row>
    <row r="12" spans="1:1" x14ac:dyDescent="0.3">
      <c r="A12" s="1" t="s">
        <v>88</v>
      </c>
    </row>
    <row r="14" spans="1:1" ht="14.5" x14ac:dyDescent="0.35">
      <c r="A14" s="13" t="s">
        <v>89</v>
      </c>
    </row>
    <row r="15" spans="1:1" x14ac:dyDescent="0.3">
      <c r="A15" s="3" t="s">
        <v>90</v>
      </c>
    </row>
    <row r="16" spans="1:1" x14ac:dyDescent="0.3">
      <c r="A16" s="3" t="s">
        <v>91</v>
      </c>
    </row>
    <row r="17" spans="1:1" x14ac:dyDescent="0.3">
      <c r="A17" s="3" t="s">
        <v>92</v>
      </c>
    </row>
    <row r="18" spans="1:1" x14ac:dyDescent="0.3">
      <c r="A18" s="3" t="s">
        <v>93</v>
      </c>
    </row>
    <row r="19" spans="1:1" x14ac:dyDescent="0.3">
      <c r="A19" s="3" t="str" cm="1">
        <f t="array" ref="A19">fx.RiskVersionλ()</f>
        <v>0.9.0 (41 distributions incl. metalog, 5 copulas, time series, SARIMA, Holt-Winters, VAR and VECM, regression, diagnostics, bootstrap, portfolios, VaR, CVaR, ES and chart data)</v>
      </c>
    </row>
  </sheetData>
  <printOptions horizontalCentered="1"/>
  <pageMargins left="0.4" right="0.4" top="0.5" bottom="0.6" header="0.25" footer="0.3"/>
  <pageSetup scale="60" orientation="portrait" r:id="rId1"/>
  <headerFooter>
    <oddFooter>&amp;C&amp;8&amp;A&amp;L&amp;8&amp;F&amp;R&amp;8Page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79949-B3AB-439F-98E6-B03BBE98875F}">
  <sheetPr>
    <pageSetUpPr fitToPage="1"/>
  </sheetPr>
  <dimension ref="A1:F44"/>
  <sheetViews>
    <sheetView workbookViewId="0"/>
  </sheetViews>
  <sheetFormatPr defaultRowHeight="13" x14ac:dyDescent="0.3"/>
  <cols>
    <col min="1" max="1" width="10.6328125" style="1" customWidth="1"/>
    <col min="2" max="26" width="12.6328125" style="1" customWidth="1"/>
    <col min="27" max="16384" width="8.7265625" style="1"/>
  </cols>
  <sheetData>
    <row r="1" spans="1:6" ht="17" x14ac:dyDescent="0.4">
      <c r="A1" s="2" t="s">
        <v>0</v>
      </c>
    </row>
    <row r="2" spans="1:6" x14ac:dyDescent="0.3">
      <c r="A2" s="3" t="s">
        <v>1</v>
      </c>
    </row>
    <row r="4" spans="1:6" x14ac:dyDescent="0.3">
      <c r="A4" s="4" t="s">
        <v>2</v>
      </c>
      <c r="B4" s="4" t="s">
        <v>3</v>
      </c>
      <c r="C4" s="4" t="s">
        <v>4</v>
      </c>
      <c r="D4" s="4" t="s">
        <v>5</v>
      </c>
    </row>
    <row r="5" spans="1:6" x14ac:dyDescent="0.3">
      <c r="A5" s="1" t="s">
        <v>6</v>
      </c>
      <c r="B5" s="5">
        <v>12.1</v>
      </c>
      <c r="C5" s="6">
        <v>19</v>
      </c>
      <c r="D5" s="7">
        <v>601</v>
      </c>
      <c r="F5" s="3" t="s">
        <v>46</v>
      </c>
    </row>
    <row r="6" spans="1:6" x14ac:dyDescent="0.3">
      <c r="A6" s="1" t="s">
        <v>7</v>
      </c>
      <c r="B6" s="5">
        <v>15.4</v>
      </c>
      <c r="C6" s="6">
        <v>23</v>
      </c>
      <c r="D6" s="7">
        <v>830</v>
      </c>
    </row>
    <row r="7" spans="1:6" x14ac:dyDescent="0.3">
      <c r="A7" s="1" t="s">
        <v>8</v>
      </c>
      <c r="B7" s="5">
        <v>15.1</v>
      </c>
      <c r="C7" s="6">
        <v>24</v>
      </c>
      <c r="D7" s="7">
        <v>752</v>
      </c>
    </row>
    <row r="8" spans="1:6" x14ac:dyDescent="0.3">
      <c r="A8" s="1" t="s">
        <v>9</v>
      </c>
      <c r="B8" s="5">
        <v>10.7</v>
      </c>
      <c r="C8" s="6">
        <v>14</v>
      </c>
      <c r="D8" s="7">
        <v>550</v>
      </c>
    </row>
    <row r="9" spans="1:6" x14ac:dyDescent="0.3">
      <c r="A9" s="1" t="s">
        <v>10</v>
      </c>
      <c r="B9" s="5">
        <v>11.3</v>
      </c>
      <c r="C9" s="6">
        <v>16</v>
      </c>
      <c r="D9" s="7">
        <v>612</v>
      </c>
    </row>
    <row r="10" spans="1:6" x14ac:dyDescent="0.3">
      <c r="A10" s="1" t="s">
        <v>11</v>
      </c>
      <c r="B10" s="5">
        <v>10.7</v>
      </c>
      <c r="C10" s="6">
        <v>15</v>
      </c>
      <c r="D10" s="7">
        <v>494</v>
      </c>
    </row>
    <row r="11" spans="1:6" x14ac:dyDescent="0.3">
      <c r="A11" s="1" t="s">
        <v>12</v>
      </c>
      <c r="B11" s="5">
        <v>22</v>
      </c>
      <c r="C11" s="6">
        <v>34</v>
      </c>
      <c r="D11" s="7">
        <v>1148</v>
      </c>
    </row>
    <row r="12" spans="1:6" x14ac:dyDescent="0.3">
      <c r="A12" s="1" t="s">
        <v>13</v>
      </c>
      <c r="B12" s="5">
        <v>11.9</v>
      </c>
      <c r="C12" s="6">
        <v>18</v>
      </c>
      <c r="D12" s="7">
        <v>575</v>
      </c>
    </row>
    <row r="13" spans="1:6" x14ac:dyDescent="0.3">
      <c r="A13" s="1" t="s">
        <v>14</v>
      </c>
      <c r="B13" s="5">
        <v>13.9</v>
      </c>
      <c r="C13" s="6">
        <v>22</v>
      </c>
      <c r="D13" s="7">
        <v>734</v>
      </c>
    </row>
    <row r="14" spans="1:6" x14ac:dyDescent="0.3">
      <c r="A14" s="1" t="s">
        <v>15</v>
      </c>
      <c r="B14" s="5">
        <v>7.4</v>
      </c>
      <c r="C14" s="6">
        <v>10</v>
      </c>
      <c r="D14" s="7">
        <v>417</v>
      </c>
    </row>
    <row r="15" spans="1:6" x14ac:dyDescent="0.3">
      <c r="A15" s="1" t="s">
        <v>16</v>
      </c>
      <c r="B15" s="5">
        <v>15.9</v>
      </c>
      <c r="C15" s="6">
        <v>26</v>
      </c>
      <c r="D15" s="7">
        <v>899</v>
      </c>
    </row>
    <row r="16" spans="1:6" x14ac:dyDescent="0.3">
      <c r="A16" s="1" t="s">
        <v>17</v>
      </c>
      <c r="B16" s="5">
        <v>11.8</v>
      </c>
      <c r="C16" s="6">
        <v>19</v>
      </c>
      <c r="D16" s="7">
        <v>566</v>
      </c>
    </row>
    <row r="17" spans="1:4" x14ac:dyDescent="0.3">
      <c r="A17" s="1" t="s">
        <v>18</v>
      </c>
      <c r="B17" s="5">
        <v>13.7</v>
      </c>
      <c r="C17" s="6">
        <v>22</v>
      </c>
      <c r="D17" s="7">
        <v>701</v>
      </c>
    </row>
    <row r="18" spans="1:4" x14ac:dyDescent="0.3">
      <c r="A18" s="1" t="s">
        <v>19</v>
      </c>
      <c r="B18" s="5">
        <v>11.7</v>
      </c>
      <c r="C18" s="6">
        <v>18</v>
      </c>
      <c r="D18" s="7">
        <v>628</v>
      </c>
    </row>
    <row r="19" spans="1:4" x14ac:dyDescent="0.3">
      <c r="A19" s="1" t="s">
        <v>20</v>
      </c>
      <c r="B19" s="5">
        <v>15.5</v>
      </c>
      <c r="C19" s="6">
        <v>15</v>
      </c>
      <c r="D19" s="7">
        <v>716</v>
      </c>
    </row>
    <row r="20" spans="1:4" x14ac:dyDescent="0.3">
      <c r="A20" s="1" t="s">
        <v>21</v>
      </c>
      <c r="B20" s="5">
        <v>13.2</v>
      </c>
      <c r="C20" s="6">
        <v>18</v>
      </c>
      <c r="D20" s="7">
        <v>676</v>
      </c>
    </row>
    <row r="21" spans="1:4" x14ac:dyDescent="0.3">
      <c r="A21" s="1" t="s">
        <v>22</v>
      </c>
      <c r="B21" s="5">
        <v>14.1</v>
      </c>
      <c r="C21" s="6">
        <v>22</v>
      </c>
      <c r="D21" s="7">
        <v>711</v>
      </c>
    </row>
    <row r="22" spans="1:4" x14ac:dyDescent="0.3">
      <c r="A22" s="1" t="s">
        <v>23</v>
      </c>
      <c r="B22" s="5">
        <v>11.5</v>
      </c>
      <c r="C22" s="6">
        <v>18</v>
      </c>
      <c r="D22" s="7">
        <v>608</v>
      </c>
    </row>
    <row r="23" spans="1:4" x14ac:dyDescent="0.3">
      <c r="A23" s="1" t="s">
        <v>24</v>
      </c>
      <c r="B23" s="5">
        <v>11.6</v>
      </c>
      <c r="C23" s="6">
        <v>15</v>
      </c>
      <c r="D23" s="7">
        <v>575</v>
      </c>
    </row>
    <row r="24" spans="1:4" x14ac:dyDescent="0.3">
      <c r="A24" s="1" t="s">
        <v>25</v>
      </c>
      <c r="B24" s="5">
        <v>13.7</v>
      </c>
      <c r="C24" s="6">
        <v>21</v>
      </c>
      <c r="D24" s="7">
        <v>703</v>
      </c>
    </row>
    <row r="25" spans="1:4" x14ac:dyDescent="0.3">
      <c r="A25" s="1" t="s">
        <v>26</v>
      </c>
      <c r="B25" s="5">
        <v>9.8000000000000007</v>
      </c>
      <c r="C25" s="6">
        <v>14</v>
      </c>
      <c r="D25" s="7">
        <v>476</v>
      </c>
    </row>
    <row r="26" spans="1:4" x14ac:dyDescent="0.3">
      <c r="A26" s="1" t="s">
        <v>27</v>
      </c>
      <c r="B26" s="5">
        <v>8.1999999999999993</v>
      </c>
      <c r="C26" s="6">
        <v>14</v>
      </c>
      <c r="D26" s="7">
        <v>449</v>
      </c>
    </row>
    <row r="27" spans="1:4" x14ac:dyDescent="0.3">
      <c r="A27" s="1" t="s">
        <v>28</v>
      </c>
      <c r="B27" s="5">
        <v>12</v>
      </c>
      <c r="C27" s="6">
        <v>18</v>
      </c>
      <c r="D27" s="7">
        <v>478</v>
      </c>
    </row>
    <row r="28" spans="1:4" x14ac:dyDescent="0.3">
      <c r="A28" s="1" t="s">
        <v>29</v>
      </c>
      <c r="B28" s="5">
        <v>10.3</v>
      </c>
      <c r="C28" s="6">
        <v>15</v>
      </c>
      <c r="D28" s="7">
        <v>524</v>
      </c>
    </row>
    <row r="29" spans="1:4" x14ac:dyDescent="0.3">
      <c r="A29" s="1" t="s">
        <v>30</v>
      </c>
      <c r="B29" s="5">
        <v>7.2</v>
      </c>
      <c r="C29" s="6">
        <v>11</v>
      </c>
      <c r="D29" s="7">
        <v>366</v>
      </c>
    </row>
    <row r="30" spans="1:4" x14ac:dyDescent="0.3">
      <c r="A30" s="1" t="s">
        <v>31</v>
      </c>
      <c r="B30" s="5">
        <v>10</v>
      </c>
      <c r="C30" s="6">
        <v>14</v>
      </c>
      <c r="D30" s="7">
        <v>467</v>
      </c>
    </row>
    <row r="31" spans="1:4" x14ac:dyDescent="0.3">
      <c r="A31" s="1" t="s">
        <v>32</v>
      </c>
      <c r="B31" s="5">
        <v>10.8</v>
      </c>
      <c r="C31" s="6">
        <v>17</v>
      </c>
      <c r="D31" s="7">
        <v>549</v>
      </c>
    </row>
    <row r="32" spans="1:4" x14ac:dyDescent="0.3">
      <c r="A32" s="1" t="s">
        <v>33</v>
      </c>
      <c r="B32" s="5">
        <v>9</v>
      </c>
      <c r="C32" s="6">
        <v>13</v>
      </c>
      <c r="D32" s="7">
        <v>495</v>
      </c>
    </row>
    <row r="33" spans="1:4" x14ac:dyDescent="0.3">
      <c r="A33" s="1" t="s">
        <v>34</v>
      </c>
      <c r="B33" s="5">
        <v>8.3000000000000007</v>
      </c>
      <c r="C33" s="6">
        <v>13</v>
      </c>
      <c r="D33" s="7">
        <v>427</v>
      </c>
    </row>
    <row r="34" spans="1:4" x14ac:dyDescent="0.3">
      <c r="A34" s="1" t="s">
        <v>35</v>
      </c>
      <c r="B34" s="5">
        <v>12.1</v>
      </c>
      <c r="C34" s="6">
        <v>17</v>
      </c>
      <c r="D34" s="7">
        <v>570</v>
      </c>
    </row>
    <row r="35" spans="1:4" x14ac:dyDescent="0.3">
      <c r="A35" s="1" t="s">
        <v>36</v>
      </c>
      <c r="B35" s="5">
        <v>20.5</v>
      </c>
      <c r="C35" s="6">
        <v>31</v>
      </c>
      <c r="D35" s="7">
        <v>868</v>
      </c>
    </row>
    <row r="36" spans="1:4" x14ac:dyDescent="0.3">
      <c r="A36" s="1" t="s">
        <v>37</v>
      </c>
      <c r="B36" s="5">
        <v>11.4</v>
      </c>
      <c r="C36" s="6">
        <v>18</v>
      </c>
      <c r="D36" s="7">
        <v>611</v>
      </c>
    </row>
    <row r="37" spans="1:4" x14ac:dyDescent="0.3">
      <c r="A37" s="1" t="s">
        <v>38</v>
      </c>
      <c r="B37" s="5">
        <v>10.1</v>
      </c>
      <c r="C37" s="6">
        <v>15</v>
      </c>
      <c r="D37" s="7">
        <v>582</v>
      </c>
    </row>
    <row r="38" spans="1:4" x14ac:dyDescent="0.3">
      <c r="A38" s="1" t="s">
        <v>39</v>
      </c>
      <c r="B38" s="5">
        <v>13</v>
      </c>
      <c r="C38" s="6">
        <v>21</v>
      </c>
      <c r="D38" s="7">
        <v>685</v>
      </c>
    </row>
    <row r="39" spans="1:4" x14ac:dyDescent="0.3">
      <c r="A39" s="1" t="s">
        <v>40</v>
      </c>
      <c r="B39" s="5">
        <v>13.8</v>
      </c>
      <c r="C39" s="6">
        <v>23</v>
      </c>
      <c r="D39" s="7">
        <v>718</v>
      </c>
    </row>
    <row r="40" spans="1:4" x14ac:dyDescent="0.3">
      <c r="A40" s="1" t="s">
        <v>41</v>
      </c>
      <c r="B40" s="5">
        <v>11.2</v>
      </c>
      <c r="C40" s="6">
        <v>20</v>
      </c>
      <c r="D40" s="7">
        <v>562</v>
      </c>
    </row>
    <row r="41" spans="1:4" x14ac:dyDescent="0.3">
      <c r="A41" s="1" t="s">
        <v>42</v>
      </c>
      <c r="B41" s="5">
        <v>13.4</v>
      </c>
      <c r="C41" s="6">
        <v>18</v>
      </c>
      <c r="D41" s="7">
        <v>711</v>
      </c>
    </row>
    <row r="42" spans="1:4" x14ac:dyDescent="0.3">
      <c r="A42" s="1" t="s">
        <v>43</v>
      </c>
      <c r="B42" s="5">
        <v>14.6</v>
      </c>
      <c r="C42" s="6">
        <v>23</v>
      </c>
      <c r="D42" s="7">
        <v>839</v>
      </c>
    </row>
    <row r="43" spans="1:4" x14ac:dyDescent="0.3">
      <c r="A43" s="1" t="s">
        <v>44</v>
      </c>
      <c r="B43" s="5">
        <v>11.5</v>
      </c>
      <c r="C43" s="6">
        <v>18</v>
      </c>
      <c r="D43" s="7">
        <v>574</v>
      </c>
    </row>
    <row r="44" spans="1:4" x14ac:dyDescent="0.3">
      <c r="A44" s="1" t="s">
        <v>45</v>
      </c>
      <c r="B44" s="5">
        <v>10</v>
      </c>
      <c r="C44" s="6">
        <v>15</v>
      </c>
      <c r="D44" s="7">
        <v>496</v>
      </c>
    </row>
  </sheetData>
  <printOptions horizontalCentered="1"/>
  <pageMargins left="0.4" right="0.4" top="0.5" bottom="0.6" header="0.25" footer="0.3"/>
  <pageSetup orientation="portrait" r:id="rId1"/>
  <headerFooter>
    <oddFooter>&amp;C&amp;8&amp;A&amp;L&amp;8&amp;F&amp;R&amp;8Page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F3B69-1396-4C6F-9781-F1668423F541}">
  <sheetPr>
    <pageSetUpPr fitToPage="1"/>
  </sheetPr>
  <dimension ref="A1:J164"/>
  <sheetViews>
    <sheetView workbookViewId="0"/>
  </sheetViews>
  <sheetFormatPr defaultRowHeight="13" x14ac:dyDescent="0.3"/>
  <cols>
    <col min="1" max="1" width="24.6328125" style="1" customWidth="1"/>
    <col min="2" max="6" width="12.6328125" style="1" customWidth="1"/>
    <col min="7" max="10" width="14.6328125" style="1" customWidth="1"/>
    <col min="11" max="26" width="12.6328125" style="1" customWidth="1"/>
    <col min="27" max="16384" width="8.7265625" style="1"/>
  </cols>
  <sheetData>
    <row r="1" spans="1:10" ht="17" x14ac:dyDescent="0.4">
      <c r="A1" s="2" t="s">
        <v>47</v>
      </c>
    </row>
    <row r="2" spans="1:10" x14ac:dyDescent="0.3">
      <c r="A2" s="3" t="s">
        <v>48</v>
      </c>
    </row>
    <row r="3" spans="1:10" x14ac:dyDescent="0.3">
      <c r="A3" s="3" t="s">
        <v>49</v>
      </c>
    </row>
    <row r="5" spans="1:10" x14ac:dyDescent="0.3">
      <c r="A5" s="8" t="str">
        <f ca="1">_xlfn.FORMULATEXT(A6)</f>
        <v>=fx.RiskOutliersλ(Data!$B$5:$C$44)</v>
      </c>
    </row>
    <row r="6" spans="1:10" x14ac:dyDescent="0.3">
      <c r="A6" s="10" t="str" cm="1">
        <f t="array" ref="A6:E47">fx.RiskOutliersλ(Data!$B$5:$C$44)</f>
        <v>Outliers and leverage</v>
      </c>
      <c r="B6" s="9" t="str">
        <v/>
      </c>
      <c r="C6" s="9" t="str">
        <v/>
      </c>
      <c r="D6" s="9" t="str">
        <v/>
      </c>
      <c r="E6" s="9" t="str">
        <v/>
      </c>
      <c r="G6" s="3" t="s">
        <v>50</v>
      </c>
    </row>
    <row r="7" spans="1:10" x14ac:dyDescent="0.3">
      <c r="A7" s="11" t="str">
        <v>Observation</v>
      </c>
      <c r="B7" s="11" t="str">
        <v>Distance</v>
      </c>
      <c r="C7" s="11" t="str">
        <v>Distance flag</v>
      </c>
      <c r="D7" s="11" t="str">
        <v>Leverage</v>
      </c>
      <c r="E7" s="11" t="str">
        <v>Leverage flag</v>
      </c>
      <c r="G7" s="4" t="s">
        <v>2</v>
      </c>
      <c r="H7" s="4" t="s">
        <v>51</v>
      </c>
      <c r="I7" s="4" t="s">
        <v>52</v>
      </c>
      <c r="J7" s="4" t="s">
        <v>53</v>
      </c>
    </row>
    <row r="8" spans="1:10" x14ac:dyDescent="0.3">
      <c r="A8" s="9">
        <v>1</v>
      </c>
      <c r="B8" s="9">
        <v>0.44932127336044309</v>
      </c>
      <c r="C8" s="9" t="str">
        <v/>
      </c>
      <c r="D8" s="9">
        <v>3.0176656581903848E-2</v>
      </c>
      <c r="E8" s="9" t="str">
        <v/>
      </c>
      <c r="G8" s="1" t="str" cm="1">
        <f t="array" ref="G8:G47">Data!$A$5:$A$44</f>
        <v>S01</v>
      </c>
      <c r="H8" s="12" cm="1">
        <f t="array" ref="H8:H47">STANDARDIZE(Data!$B$5:$B$44, AVERAGE(Data!$B$5:$B$44), _xlfn.STDEV.S(Data!$B$5:$B$44))</f>
        <v>-5.3093667017945163E-2</v>
      </c>
      <c r="I8" s="12" cm="1">
        <f t="array" ref="I8:I47">STANDARDIZE(Data!$C$5:$C$44, AVERAGE(Data!$C$5:$C$44), _xlfn.STDEV.S(Data!$C$5:$C$44))</f>
        <v>0.11639464542109892</v>
      </c>
      <c r="J8" s="1" t="str" cm="1">
        <f t="array" ref="J8:J47">IF(B8:B47^2 &gt; _xlfn.CHISQ.INV(0.975, 2), "High", "")</f>
        <v/>
      </c>
    </row>
    <row r="9" spans="1:10" x14ac:dyDescent="0.3">
      <c r="A9" s="9">
        <v>2</v>
      </c>
      <c r="B9" s="9">
        <v>1.0478969854652305</v>
      </c>
      <c r="C9" s="9" t="str">
        <v/>
      </c>
      <c r="D9" s="9">
        <v>5.3156104926849163E-2</v>
      </c>
      <c r="E9" s="9" t="str">
        <v/>
      </c>
      <c r="G9" s="1" t="str">
        <v>S02</v>
      </c>
      <c r="H9" s="12">
        <v>1.041963215227161</v>
      </c>
      <c r="I9" s="12">
        <v>0.92609652661135322</v>
      </c>
      <c r="J9" s="1" t="str">
        <v/>
      </c>
    </row>
    <row r="10" spans="1:10" x14ac:dyDescent="0.3">
      <c r="A10" s="9">
        <v>3</v>
      </c>
      <c r="B10" s="9">
        <v>1.1636695645613979</v>
      </c>
      <c r="C10" s="9" t="str">
        <v/>
      </c>
      <c r="D10" s="9">
        <v>5.9721201422731116E-2</v>
      </c>
      <c r="E10" s="9" t="str">
        <v/>
      </c>
      <c r="G10" s="1" t="str">
        <v>S03</v>
      </c>
      <c r="H10" s="12">
        <v>0.94241258956851481</v>
      </c>
      <c r="I10" s="12">
        <v>1.1285219969089169</v>
      </c>
      <c r="J10" s="1" t="str">
        <v/>
      </c>
    </row>
    <row r="11" spans="1:10" x14ac:dyDescent="0.3">
      <c r="A11" s="9">
        <v>4</v>
      </c>
      <c r="B11" s="9">
        <v>1.2318019736307431</v>
      </c>
      <c r="C11" s="9" t="str">
        <v/>
      </c>
      <c r="D11" s="9">
        <v>6.3906053903604973E-2</v>
      </c>
      <c r="E11" s="9" t="str">
        <v/>
      </c>
      <c r="G11" s="1" t="str">
        <v>S04</v>
      </c>
      <c r="H11" s="12">
        <v>-0.51766325342495989</v>
      </c>
      <c r="I11" s="12">
        <v>-0.89573270606671906</v>
      </c>
      <c r="J11" s="1" t="str">
        <v/>
      </c>
    </row>
    <row r="12" spans="1:10" x14ac:dyDescent="0.3">
      <c r="A12" s="9">
        <v>5</v>
      </c>
      <c r="B12" s="9">
        <v>0.61440321181527935</v>
      </c>
      <c r="C12" s="9" t="str">
        <v/>
      </c>
      <c r="D12" s="9">
        <v>3.4679264274075153E-2</v>
      </c>
      <c r="E12" s="9" t="str">
        <v/>
      </c>
      <c r="G12" s="1" t="str">
        <v>S05</v>
      </c>
      <c r="H12" s="12">
        <v>-0.31856200210766744</v>
      </c>
      <c r="I12" s="12">
        <v>-0.49088176547159185</v>
      </c>
      <c r="J12" s="1" t="str">
        <v/>
      </c>
    </row>
    <row r="13" spans="1:10" x14ac:dyDescent="0.3">
      <c r="A13" s="9">
        <v>6</v>
      </c>
      <c r="B13" s="9">
        <v>0.77195341191822464</v>
      </c>
      <c r="C13" s="9" t="str">
        <v/>
      </c>
      <c r="D13" s="9">
        <v>4.0279796671081752E-2</v>
      </c>
      <c r="E13" s="9" t="str">
        <v/>
      </c>
      <c r="G13" s="1" t="str">
        <v>S06</v>
      </c>
      <c r="H13" s="12">
        <v>-0.51766325342495989</v>
      </c>
      <c r="I13" s="12">
        <v>-0.69330723576915543</v>
      </c>
      <c r="J13" s="1" t="str">
        <v/>
      </c>
    </row>
    <row r="14" spans="1:10" x14ac:dyDescent="0.3">
      <c r="A14" s="9">
        <v>7</v>
      </c>
      <c r="B14" s="9">
        <v>3.2578334495158963</v>
      </c>
      <c r="C14" s="9" t="str">
        <v>High</v>
      </c>
      <c r="D14" s="9">
        <v>0.29714048166114471</v>
      </c>
      <c r="E14" s="9" t="str">
        <v>High</v>
      </c>
      <c r="G14" s="1" t="str">
        <v>S07</v>
      </c>
      <c r="H14" s="12">
        <v>3.2320769797173727</v>
      </c>
      <c r="I14" s="12">
        <v>3.1527766998845528</v>
      </c>
      <c r="J14" s="1" t="str">
        <v>High</v>
      </c>
    </row>
    <row r="15" spans="1:10" x14ac:dyDescent="0.3">
      <c r="A15" s="9">
        <v>8</v>
      </c>
      <c r="B15" s="9">
        <v>0.13697444912073803</v>
      </c>
      <c r="C15" s="9" t="str">
        <v/>
      </c>
      <c r="D15" s="9">
        <v>2.5481076915690504E-2</v>
      </c>
      <c r="E15" s="9" t="str">
        <v/>
      </c>
      <c r="G15" s="1" t="str">
        <v>S08</v>
      </c>
      <c r="H15" s="12">
        <v>-0.11946075079037559</v>
      </c>
      <c r="I15" s="12">
        <v>-8.603082487646467E-2</v>
      </c>
      <c r="J15" s="1" t="str">
        <v/>
      </c>
    </row>
    <row r="16" spans="1:10" x14ac:dyDescent="0.3">
      <c r="A16" s="9">
        <v>9</v>
      </c>
      <c r="B16" s="9">
        <v>0.80122727812422312</v>
      </c>
      <c r="C16" s="9" t="str">
        <v/>
      </c>
      <c r="D16" s="9">
        <v>4.1460644902829524E-2</v>
      </c>
      <c r="E16" s="9" t="str">
        <v/>
      </c>
      <c r="G16" s="1" t="str">
        <v>S09</v>
      </c>
      <c r="H16" s="12">
        <v>0.54421008693393103</v>
      </c>
      <c r="I16" s="12">
        <v>0.7236710563137897</v>
      </c>
      <c r="J16" s="1" t="str">
        <v/>
      </c>
    </row>
    <row r="17" spans="1:10" x14ac:dyDescent="0.3">
      <c r="A17" s="9">
        <v>10</v>
      </c>
      <c r="B17" s="9">
        <v>1.7072516849903951</v>
      </c>
      <c r="C17" s="9" t="str">
        <v/>
      </c>
      <c r="D17" s="9">
        <v>9.9736110664167793E-2</v>
      </c>
      <c r="E17" s="9" t="str">
        <v/>
      </c>
      <c r="G17" s="1" t="str">
        <v>S10</v>
      </c>
      <c r="H17" s="12">
        <v>-1.6127201356700656</v>
      </c>
      <c r="I17" s="12">
        <v>-1.7054345872569734</v>
      </c>
      <c r="J17" s="1" t="str">
        <v/>
      </c>
    </row>
    <row r="18" spans="1:10" x14ac:dyDescent="0.3">
      <c r="A18" s="9">
        <v>11</v>
      </c>
      <c r="B18" s="9">
        <v>1.6398278389725558</v>
      </c>
      <c r="C18" s="9" t="str">
        <v/>
      </c>
      <c r="D18" s="9">
        <v>9.3949624140241078E-2</v>
      </c>
      <c r="E18" s="9" t="str">
        <v/>
      </c>
      <c r="G18" s="1" t="str">
        <v>S11</v>
      </c>
      <c r="H18" s="12">
        <v>1.2078809246582376</v>
      </c>
      <c r="I18" s="12">
        <v>1.5333729375040439</v>
      </c>
      <c r="J18" s="1" t="str">
        <v/>
      </c>
    </row>
    <row r="19" spans="1:10" x14ac:dyDescent="0.3">
      <c r="A19" s="9">
        <v>12</v>
      </c>
      <c r="B19" s="9">
        <v>0.71163647251184348</v>
      </c>
      <c r="C19" s="9" t="str">
        <v/>
      </c>
      <c r="D19" s="9">
        <v>3.7985294077156409E-2</v>
      </c>
      <c r="E19" s="9" t="str">
        <v/>
      </c>
      <c r="G19" s="1" t="str">
        <v>S12</v>
      </c>
      <c r="H19" s="12">
        <v>-0.1526442926765908</v>
      </c>
      <c r="I19" s="12">
        <v>0.11639464542109892</v>
      </c>
      <c r="J19" s="1" t="str">
        <v/>
      </c>
    </row>
    <row r="20" spans="1:10" x14ac:dyDescent="0.3">
      <c r="A20" s="9">
        <v>13</v>
      </c>
      <c r="B20" s="9">
        <v>0.89264848665606245</v>
      </c>
      <c r="C20" s="9" t="str">
        <v/>
      </c>
      <c r="D20" s="9">
        <v>4.5431315916137395E-2</v>
      </c>
      <c r="E20" s="9" t="str">
        <v/>
      </c>
      <c r="G20" s="1" t="str">
        <v>S13</v>
      </c>
      <c r="H20" s="12">
        <v>0.47784300316150002</v>
      </c>
      <c r="I20" s="12">
        <v>0.7236710563137897</v>
      </c>
      <c r="J20" s="1" t="str">
        <v/>
      </c>
    </row>
    <row r="21" spans="1:10" x14ac:dyDescent="0.3">
      <c r="A21" s="9">
        <v>14</v>
      </c>
      <c r="B21" s="9">
        <v>0.29798849897358443</v>
      </c>
      <c r="C21" s="9" t="str">
        <v/>
      </c>
      <c r="D21" s="9">
        <v>2.7276849885141796E-2</v>
      </c>
      <c r="E21" s="9" t="str">
        <v/>
      </c>
      <c r="G21" s="1" t="str">
        <v>S14</v>
      </c>
      <c r="H21" s="12">
        <v>-0.1858278345628066</v>
      </c>
      <c r="I21" s="12">
        <v>-8.603082487646467E-2</v>
      </c>
      <c r="J21" s="1" t="str">
        <v/>
      </c>
    </row>
    <row r="22" spans="1:10" x14ac:dyDescent="0.3">
      <c r="A22" s="9">
        <v>15</v>
      </c>
      <c r="B22" s="9">
        <v>4.6802145506913835</v>
      </c>
      <c r="C22" s="9" t="str">
        <v>High</v>
      </c>
      <c r="D22" s="9">
        <v>0.58665149334623978</v>
      </c>
      <c r="E22" s="9" t="str">
        <v>High</v>
      </c>
      <c r="G22" s="1" t="str">
        <v>S15</v>
      </c>
      <c r="H22" s="12">
        <v>1.0751467571133762</v>
      </c>
      <c r="I22" s="12">
        <v>-0.69330723576915543</v>
      </c>
      <c r="J22" s="1" t="str">
        <v>High</v>
      </c>
    </row>
    <row r="23" spans="1:10" x14ac:dyDescent="0.3">
      <c r="A23" s="9">
        <v>16</v>
      </c>
      <c r="B23" s="9">
        <v>1.0585496644585983</v>
      </c>
      <c r="C23" s="9" t="str">
        <v/>
      </c>
      <c r="D23" s="9">
        <v>5.3731471592959261E-2</v>
      </c>
      <c r="E23" s="9" t="str">
        <v/>
      </c>
      <c r="G23" s="1" t="str">
        <v>S16</v>
      </c>
      <c r="H23" s="12">
        <v>0.31192529373042338</v>
      </c>
      <c r="I23" s="12">
        <v>-8.603082487646467E-2</v>
      </c>
      <c r="J23" s="1" t="str">
        <v/>
      </c>
    </row>
    <row r="24" spans="1:10" x14ac:dyDescent="0.3">
      <c r="A24" s="9">
        <v>17</v>
      </c>
      <c r="B24" s="9">
        <v>0.74228407773390159</v>
      </c>
      <c r="C24" s="9" t="str">
        <v/>
      </c>
      <c r="D24" s="9">
        <v>3.9127837232237665E-2</v>
      </c>
      <c r="E24" s="9" t="str">
        <v/>
      </c>
      <c r="G24" s="1" t="str">
        <v>S17</v>
      </c>
      <c r="H24" s="12">
        <v>0.61057717070636142</v>
      </c>
      <c r="I24" s="12">
        <v>0.7236710563137897</v>
      </c>
      <c r="J24" s="1" t="str">
        <v/>
      </c>
    </row>
    <row r="25" spans="1:10" x14ac:dyDescent="0.3">
      <c r="A25" s="9">
        <v>18</v>
      </c>
      <c r="B25" s="9">
        <v>0.47192050357560517</v>
      </c>
      <c r="C25" s="9" t="str">
        <v/>
      </c>
      <c r="D25" s="9">
        <v>3.0710486197309046E-2</v>
      </c>
      <c r="E25" s="9" t="str">
        <v/>
      </c>
      <c r="G25" s="1" t="str">
        <v>S18</v>
      </c>
      <c r="H25" s="12">
        <v>-0.25219491833523705</v>
      </c>
      <c r="I25" s="12">
        <v>-8.603082487646467E-2</v>
      </c>
      <c r="J25" s="1" t="str">
        <v/>
      </c>
    </row>
    <row r="26" spans="1:10" x14ac:dyDescent="0.3">
      <c r="A26" s="9">
        <v>19</v>
      </c>
      <c r="B26" s="9">
        <v>1.3374102548598894</v>
      </c>
      <c r="C26" s="9" t="str">
        <v/>
      </c>
      <c r="D26" s="9">
        <v>7.0863235636010102E-2</v>
      </c>
      <c r="E26" s="9" t="str">
        <v/>
      </c>
      <c r="G26" s="1" t="str">
        <v>S19</v>
      </c>
      <c r="H26" s="12">
        <v>-0.21901137644902183</v>
      </c>
      <c r="I26" s="12">
        <v>-0.69330723576915543</v>
      </c>
      <c r="J26" s="1" t="str">
        <v/>
      </c>
    </row>
    <row r="27" spans="1:10" x14ac:dyDescent="0.3">
      <c r="A27" s="9">
        <v>20</v>
      </c>
      <c r="B27" s="9">
        <v>0.52150667781049242</v>
      </c>
      <c r="C27" s="9" t="str">
        <v/>
      </c>
      <c r="D27" s="9">
        <v>3.1973569615408634E-2</v>
      </c>
      <c r="E27" s="9" t="str">
        <v/>
      </c>
      <c r="G27" s="1" t="str">
        <v>S20</v>
      </c>
      <c r="H27" s="12">
        <v>0.47784300316150002</v>
      </c>
      <c r="I27" s="12">
        <v>0.52124558601622606</v>
      </c>
      <c r="J27" s="1" t="str">
        <v/>
      </c>
    </row>
    <row r="28" spans="1:10" x14ac:dyDescent="0.3">
      <c r="A28" s="9">
        <v>21</v>
      </c>
      <c r="B28" s="9">
        <v>0.89668743953926999</v>
      </c>
      <c r="C28" s="9" t="str">
        <v/>
      </c>
      <c r="D28" s="9">
        <v>4.5616624723781848E-2</v>
      </c>
      <c r="E28" s="9" t="str">
        <v/>
      </c>
      <c r="G28" s="1" t="str">
        <v>S21</v>
      </c>
      <c r="H28" s="12">
        <v>-0.81631513040089743</v>
      </c>
      <c r="I28" s="12">
        <v>-0.89573270606671906</v>
      </c>
      <c r="J28" s="1" t="str">
        <v/>
      </c>
    </row>
    <row r="29" spans="1:10" x14ac:dyDescent="0.3">
      <c r="A29" s="9">
        <v>22</v>
      </c>
      <c r="B29" s="9">
        <v>1.6522151169634627</v>
      </c>
      <c r="C29" s="9" t="str">
        <v/>
      </c>
      <c r="D29" s="9">
        <v>9.4995251095450983E-2</v>
      </c>
      <c r="E29" s="9" t="str">
        <v/>
      </c>
      <c r="G29" s="1" t="str">
        <v>S22</v>
      </c>
      <c r="H29" s="12">
        <v>-1.3472518005803431</v>
      </c>
      <c r="I29" s="12">
        <v>-0.89573270606671906</v>
      </c>
      <c r="J29" s="1" t="str">
        <v/>
      </c>
    </row>
    <row r="30" spans="1:10" x14ac:dyDescent="0.3">
      <c r="A30" s="9">
        <v>23</v>
      </c>
      <c r="B30" s="9">
        <v>8.7739262561586651E-2</v>
      </c>
      <c r="C30" s="9" t="str">
        <v/>
      </c>
      <c r="D30" s="9">
        <v>2.519738918448336E-2</v>
      </c>
      <c r="E30" s="9" t="str">
        <v/>
      </c>
      <c r="G30" s="1" t="str">
        <v>S23</v>
      </c>
      <c r="H30" s="12">
        <v>-8.627720890416038E-2</v>
      </c>
      <c r="I30" s="12">
        <v>-8.603082487646467E-2</v>
      </c>
      <c r="J30" s="1" t="str">
        <v/>
      </c>
    </row>
    <row r="31" spans="1:10" x14ac:dyDescent="0.3">
      <c r="A31" s="9">
        <v>24</v>
      </c>
      <c r="B31" s="9">
        <v>0.69353982257108504</v>
      </c>
      <c r="C31" s="9" t="str">
        <v/>
      </c>
      <c r="D31" s="9">
        <v>3.733326885876749E-2</v>
      </c>
      <c r="E31" s="9" t="str">
        <v/>
      </c>
      <c r="G31" s="1" t="str">
        <v>S24</v>
      </c>
      <c r="H31" s="12">
        <v>-0.65039742096982078</v>
      </c>
      <c r="I31" s="12">
        <v>-0.69330723576915543</v>
      </c>
      <c r="J31" s="1" t="str">
        <v/>
      </c>
    </row>
    <row r="32" spans="1:10" x14ac:dyDescent="0.3">
      <c r="A32" s="9">
        <v>25</v>
      </c>
      <c r="B32" s="9">
        <v>1.6858459977081637</v>
      </c>
      <c r="C32" s="9" t="str">
        <v/>
      </c>
      <c r="D32" s="9">
        <v>9.7873762256118824E-2</v>
      </c>
      <c r="E32" s="9" t="str">
        <v/>
      </c>
      <c r="G32" s="1" t="str">
        <v>S25</v>
      </c>
      <c r="H32" s="12">
        <v>-1.6790872194424962</v>
      </c>
      <c r="I32" s="12">
        <v>-1.5030091169594098</v>
      </c>
      <c r="J32" s="1" t="str">
        <v/>
      </c>
    </row>
    <row r="33" spans="1:10" x14ac:dyDescent="0.3">
      <c r="A33" s="9">
        <v>26</v>
      </c>
      <c r="B33" s="9">
        <v>0.922373339441389</v>
      </c>
      <c r="C33" s="9" t="str">
        <v/>
      </c>
      <c r="D33" s="9">
        <v>4.6814681469545122E-2</v>
      </c>
      <c r="E33" s="9" t="str">
        <v/>
      </c>
      <c r="G33" s="1" t="str">
        <v>S26</v>
      </c>
      <c r="H33" s="12">
        <v>-0.74994804662846704</v>
      </c>
      <c r="I33" s="12">
        <v>-0.89573270606671906</v>
      </c>
      <c r="J33" s="1" t="str">
        <v/>
      </c>
    </row>
    <row r="34" spans="1:10" x14ac:dyDescent="0.3">
      <c r="A34" s="9">
        <v>27</v>
      </c>
      <c r="B34" s="9">
        <v>0.65081496401391714</v>
      </c>
      <c r="C34" s="9" t="str">
        <v/>
      </c>
      <c r="D34" s="9">
        <v>3.5860515830370164E-2</v>
      </c>
      <c r="E34" s="9" t="str">
        <v/>
      </c>
      <c r="G34" s="1" t="str">
        <v>S27</v>
      </c>
      <c r="H34" s="12">
        <v>-0.48447971153874414</v>
      </c>
      <c r="I34" s="12">
        <v>-0.28845629517402827</v>
      </c>
      <c r="J34" s="1" t="str">
        <v/>
      </c>
    </row>
    <row r="35" spans="1:10" x14ac:dyDescent="0.3">
      <c r="A35" s="9">
        <v>28</v>
      </c>
      <c r="B35" s="9">
        <v>1.1108399913142943</v>
      </c>
      <c r="C35" s="9" t="str">
        <v/>
      </c>
      <c r="D35" s="9">
        <v>5.6640140674439531E-2</v>
      </c>
      <c r="E35" s="9" t="str">
        <v/>
      </c>
      <c r="G35" s="1" t="str">
        <v>S28</v>
      </c>
      <c r="H35" s="12">
        <v>-1.0817834654906202</v>
      </c>
      <c r="I35" s="12">
        <v>-1.0981581763642827</v>
      </c>
      <c r="J35" s="1" t="str">
        <v/>
      </c>
    </row>
    <row r="36" spans="1:10" x14ac:dyDescent="0.3">
      <c r="A36" s="9">
        <v>29</v>
      </c>
      <c r="B36" s="9">
        <v>1.3544717211195627</v>
      </c>
      <c r="C36" s="9" t="str">
        <v/>
      </c>
      <c r="D36" s="9">
        <v>7.2040862649040791E-2</v>
      </c>
      <c r="E36" s="9" t="str">
        <v/>
      </c>
      <c r="G36" s="1" t="str">
        <v>S29</v>
      </c>
      <c r="H36" s="12">
        <v>-1.3140682586941275</v>
      </c>
      <c r="I36" s="12">
        <v>-1.0981581763642827</v>
      </c>
      <c r="J36" s="1" t="str">
        <v/>
      </c>
    </row>
    <row r="37" spans="1:10" x14ac:dyDescent="0.3">
      <c r="A37" s="9">
        <v>30</v>
      </c>
      <c r="B37" s="9">
        <v>0.64619238713546012</v>
      </c>
      <c r="C37" s="9" t="str">
        <v/>
      </c>
      <c r="D37" s="9">
        <v>3.570678464594422E-2</v>
      </c>
      <c r="E37" s="9" t="str">
        <v/>
      </c>
      <c r="G37" s="1" t="str">
        <v>S30</v>
      </c>
      <c r="H37" s="12">
        <v>-5.3093667017945163E-2</v>
      </c>
      <c r="I37" s="12">
        <v>-0.28845629517402827</v>
      </c>
      <c r="J37" s="1" t="str">
        <v/>
      </c>
    </row>
    <row r="38" spans="1:10" x14ac:dyDescent="0.3">
      <c r="A38" s="9">
        <v>31</v>
      </c>
      <c r="B38" s="9">
        <v>2.7343835888157795</v>
      </c>
      <c r="C38" s="9" t="str">
        <v>High</v>
      </c>
      <c r="D38" s="9">
        <v>0.2167141951483349</v>
      </c>
      <c r="E38" s="9" t="str">
        <v>High</v>
      </c>
      <c r="G38" s="1" t="str">
        <v>S31</v>
      </c>
      <c r="H38" s="12">
        <v>2.7343238514241426</v>
      </c>
      <c r="I38" s="12">
        <v>2.5455002889918621</v>
      </c>
      <c r="J38" s="1" t="str">
        <v>High</v>
      </c>
    </row>
    <row r="39" spans="1:10" x14ac:dyDescent="0.3">
      <c r="A39" s="9">
        <v>32</v>
      </c>
      <c r="B39" s="9">
        <v>0.56001662579742684</v>
      </c>
      <c r="C39" s="9" t="str">
        <v/>
      </c>
      <c r="D39" s="9">
        <v>3.304150310691116E-2</v>
      </c>
      <c r="E39" s="9" t="str">
        <v/>
      </c>
      <c r="G39" s="1" t="str">
        <v>S32</v>
      </c>
      <c r="H39" s="12">
        <v>-0.28537846022145225</v>
      </c>
      <c r="I39" s="12">
        <v>-8.603082487646467E-2</v>
      </c>
      <c r="J39" s="1" t="str">
        <v/>
      </c>
    </row>
    <row r="40" spans="1:10" x14ac:dyDescent="0.3">
      <c r="A40" s="9">
        <v>33</v>
      </c>
      <c r="B40" s="9">
        <v>0.72066302714978314</v>
      </c>
      <c r="C40" s="9" t="str">
        <v/>
      </c>
      <c r="D40" s="9">
        <v>3.8316799966684335E-2</v>
      </c>
      <c r="E40" s="9" t="str">
        <v/>
      </c>
      <c r="G40" s="1" t="str">
        <v>S33</v>
      </c>
      <c r="H40" s="12">
        <v>-0.71676450474225173</v>
      </c>
      <c r="I40" s="12">
        <v>-0.69330723576915543</v>
      </c>
      <c r="J40" s="1" t="str">
        <v/>
      </c>
    </row>
    <row r="41" spans="1:10" x14ac:dyDescent="0.3">
      <c r="A41" s="9">
        <v>34</v>
      </c>
      <c r="B41" s="9">
        <v>0.826955455874541</v>
      </c>
      <c r="C41" s="9" t="str">
        <v/>
      </c>
      <c r="D41" s="9">
        <v>4.2534751948735128E-2</v>
      </c>
      <c r="E41" s="9" t="str">
        <v/>
      </c>
      <c r="G41" s="1" t="str">
        <v>S34</v>
      </c>
      <c r="H41" s="12">
        <v>0.24555820995799293</v>
      </c>
      <c r="I41" s="12">
        <v>0.52124558601622606</v>
      </c>
      <c r="J41" s="1" t="str">
        <v/>
      </c>
    </row>
    <row r="42" spans="1:10" x14ac:dyDescent="0.3">
      <c r="A42" s="9">
        <v>35</v>
      </c>
      <c r="B42" s="9">
        <v>1.3191131306028676</v>
      </c>
      <c r="C42" s="9" t="str">
        <v/>
      </c>
      <c r="D42" s="9">
        <v>6.9616909008433286E-2</v>
      </c>
      <c r="E42" s="9" t="str">
        <v/>
      </c>
      <c r="G42" s="1" t="str">
        <v>S35</v>
      </c>
      <c r="H42" s="12">
        <v>0.51102654504771583</v>
      </c>
      <c r="I42" s="12">
        <v>0.92609652661135322</v>
      </c>
      <c r="J42" s="1" t="str">
        <v/>
      </c>
    </row>
    <row r="43" spans="1:10" x14ac:dyDescent="0.3">
      <c r="A43" s="9">
        <v>36</v>
      </c>
      <c r="B43" s="9">
        <v>1.7731996936815089</v>
      </c>
      <c r="C43" s="9" t="str">
        <v/>
      </c>
      <c r="D43" s="9">
        <v>0.1056214654787743</v>
      </c>
      <c r="E43" s="9" t="str">
        <v/>
      </c>
      <c r="G43" s="1" t="str">
        <v>S36</v>
      </c>
      <c r="H43" s="12">
        <v>-0.35174554399388325</v>
      </c>
      <c r="I43" s="12">
        <v>0.31882011571866248</v>
      </c>
      <c r="J43" s="1" t="str">
        <v/>
      </c>
    </row>
    <row r="44" spans="1:10" x14ac:dyDescent="0.3">
      <c r="A44" s="9">
        <v>37</v>
      </c>
      <c r="B44" s="9">
        <v>1.2367567562221919</v>
      </c>
      <c r="C44" s="9" t="str">
        <v/>
      </c>
      <c r="D44" s="9">
        <v>6.4219673693877904E-2</v>
      </c>
      <c r="E44" s="9" t="str">
        <v/>
      </c>
      <c r="G44" s="1" t="str">
        <v>S37</v>
      </c>
      <c r="H44" s="12">
        <v>0.37829237750285438</v>
      </c>
      <c r="I44" s="12">
        <v>-8.603082487646467E-2</v>
      </c>
      <c r="J44" s="1" t="str">
        <v/>
      </c>
    </row>
    <row r="45" spans="1:10" x14ac:dyDescent="0.3">
      <c r="A45" s="9">
        <v>38</v>
      </c>
      <c r="B45" s="9">
        <v>0.95292203711039269</v>
      </c>
      <c r="C45" s="9" t="str">
        <v/>
      </c>
      <c r="D45" s="9">
        <v>4.8283600225913353E-2</v>
      </c>
      <c r="E45" s="9" t="str">
        <v/>
      </c>
      <c r="G45" s="1" t="str">
        <v>S38</v>
      </c>
      <c r="H45" s="12">
        <v>0.77649488013743806</v>
      </c>
      <c r="I45" s="12">
        <v>0.92609652661135322</v>
      </c>
      <c r="J45" s="1" t="str">
        <v/>
      </c>
    </row>
    <row r="46" spans="1:10" x14ac:dyDescent="0.3">
      <c r="A46" s="9">
        <v>39</v>
      </c>
      <c r="B46" s="9">
        <v>0.47192050357560517</v>
      </c>
      <c r="C46" s="9" t="str">
        <v/>
      </c>
      <c r="D46" s="9">
        <v>3.0710486197309046E-2</v>
      </c>
      <c r="E46" s="9" t="str">
        <v/>
      </c>
      <c r="G46" s="1" t="str">
        <v>S39</v>
      </c>
      <c r="H46" s="12">
        <v>-0.25219491833523705</v>
      </c>
      <c r="I46" s="12">
        <v>-8.603082487646467E-2</v>
      </c>
      <c r="J46" s="1" t="str">
        <v/>
      </c>
    </row>
    <row r="47" spans="1:10" x14ac:dyDescent="0.3">
      <c r="A47" s="9">
        <v>40</v>
      </c>
      <c r="B47" s="9">
        <v>0.74999187108413956</v>
      </c>
      <c r="C47" s="9" t="str">
        <v/>
      </c>
      <c r="D47" s="9">
        <v>3.9422764274161248E-2</v>
      </c>
      <c r="E47" s="9" t="str">
        <v/>
      </c>
      <c r="G47" s="1" t="str">
        <v>S40</v>
      </c>
      <c r="H47" s="12">
        <v>-0.74994804662846704</v>
      </c>
      <c r="I47" s="12">
        <v>-0.69330723576915543</v>
      </c>
      <c r="J47" s="1" t="str">
        <v/>
      </c>
    </row>
    <row r="50" spans="1:6" ht="14.5" x14ac:dyDescent="0.35">
      <c r="A50" s="13" t="s">
        <v>54</v>
      </c>
    </row>
    <row r="51" spans="1:6" x14ac:dyDescent="0.3">
      <c r="A51" s="1" t="s">
        <v>55</v>
      </c>
      <c r="F51" s="9">
        <f>AVERAGE(B8:B47) + _xlfn.STDEV.S(B8:B47)</f>
        <v>1.9665549528132806</v>
      </c>
    </row>
    <row r="52" spans="1:6" x14ac:dyDescent="0.3">
      <c r="A52" s="1" t="s">
        <v>56</v>
      </c>
      <c r="F52" s="9">
        <f>2 * (2 + 1) / ROWS(B8:B47)</f>
        <v>0.15</v>
      </c>
    </row>
    <row r="53" spans="1:6" x14ac:dyDescent="0.3">
      <c r="A53" s="1" t="s">
        <v>57</v>
      </c>
      <c r="F53" s="9">
        <f>SQRT(_xlfn.CHISQ.INV(0.975, 2))</f>
        <v>2.7162030314812387</v>
      </c>
    </row>
    <row r="54" spans="1:6" x14ac:dyDescent="0.3">
      <c r="A54" s="1" t="s">
        <v>58</v>
      </c>
      <c r="F54" s="6">
        <f>COUNTIF(C8:C47, "High")</f>
        <v>3</v>
      </c>
    </row>
    <row r="55" spans="1:6" x14ac:dyDescent="0.3">
      <c r="A55" s="1" t="s">
        <v>59</v>
      </c>
      <c r="F55" s="6">
        <f>COUNTIF(E8:E47, "High")</f>
        <v>3</v>
      </c>
    </row>
    <row r="56" spans="1:6" x14ac:dyDescent="0.3">
      <c r="A56" s="1" t="s">
        <v>60</v>
      </c>
      <c r="F56" s="6">
        <f>COUNTIF(J8:J47, "High")</f>
        <v>3</v>
      </c>
    </row>
    <row r="57" spans="1:6" x14ac:dyDescent="0.3">
      <c r="A57" s="1" t="s">
        <v>61</v>
      </c>
      <c r="F57" s="14" cm="1">
        <f t="array" ref="F57">MAX(ABS(D8:D47 - (1 / ROWS(B8:B47) + B8:B47^2 / (ROWS(B8:B47) - 1))))</f>
        <v>1.1102230246251565E-16</v>
      </c>
    </row>
    <row r="60" spans="1:6" ht="14.5" x14ac:dyDescent="0.35">
      <c r="A60" s="13" t="s">
        <v>62</v>
      </c>
    </row>
    <row r="61" spans="1:6" x14ac:dyDescent="0.3">
      <c r="A61" s="8" t="str">
        <f ca="1">_xlfn.FORMULATEXT(A62)</f>
        <v>=fx.RiskEllipseλ(Data!$B$5:$B$44, Data!$C$5:$C$44, 0.95, , , Data!$B$4:$C$4)</v>
      </c>
    </row>
    <row r="62" spans="1:6" x14ac:dyDescent="0.3">
      <c r="A62" s="15" t="str" cm="1">
        <f t="array" ref="A62:F164">fx.RiskEllipseλ(Data!$B$5:$B$44, Data!$C$5:$C$44, 0.95, , , Data!$B$4:$C$4)</f>
        <v>95% prediction ellipse: Staff vs Floor area</v>
      </c>
      <c r="B62" s="12" t="str">
        <v/>
      </c>
      <c r="C62" s="12" t="str">
        <v/>
      </c>
      <c r="D62" s="12" t="str">
        <v/>
      </c>
      <c r="E62" s="12" t="str">
        <v/>
      </c>
      <c r="F62" s="12" t="str">
        <v/>
      </c>
    </row>
    <row r="63" spans="1:6" x14ac:dyDescent="0.3">
      <c r="A63" s="16" t="str">
        <v>Point</v>
      </c>
      <c r="B63" s="16" t="str">
        <v>Floor area</v>
      </c>
      <c r="C63" s="16" t="str">
        <v>Staff</v>
      </c>
      <c r="D63" s="16" t="str">
        <v/>
      </c>
      <c r="E63" s="16" t="str">
        <v>Parameter</v>
      </c>
      <c r="F63" s="16" t="str">
        <v>Value</v>
      </c>
    </row>
    <row r="64" spans="1:6" x14ac:dyDescent="0.3">
      <c r="A64" s="12">
        <v>0</v>
      </c>
      <c r="B64" s="12">
        <v>19.825627710924021</v>
      </c>
      <c r="C64" s="12">
        <v>31.268524066608389</v>
      </c>
      <c r="D64" s="12" t="str">
        <v/>
      </c>
      <c r="E64" s="12" t="str">
        <v>Center X</v>
      </c>
      <c r="F64" s="12">
        <v>12.260000000000002</v>
      </c>
    </row>
    <row r="65" spans="1:6" x14ac:dyDescent="0.3">
      <c r="A65" s="12">
        <v>1</v>
      </c>
      <c r="B65" s="12">
        <v>19.673712009216057</v>
      </c>
      <c r="C65" s="12">
        <v>31.323873898268211</v>
      </c>
      <c r="D65" s="12" t="str">
        <v/>
      </c>
      <c r="E65" s="12" t="str">
        <v>Center Y</v>
      </c>
      <c r="F65" s="12">
        <v>18.425000000000001</v>
      </c>
    </row>
    <row r="66" spans="1:6" x14ac:dyDescent="0.3">
      <c r="A66" s="12">
        <v>2</v>
      </c>
      <c r="B66" s="12">
        <v>19.492537773210561</v>
      </c>
      <c r="C66" s="12">
        <v>31.328317767586501</v>
      </c>
      <c r="D66" s="12" t="str">
        <v/>
      </c>
      <c r="E66" s="12" t="str">
        <v>Semi-major</v>
      </c>
      <c r="F66" s="12">
        <v>14.906201162933845</v>
      </c>
    </row>
    <row r="67" spans="1:6" x14ac:dyDescent="0.3">
      <c r="A67" s="12">
        <v>3</v>
      </c>
      <c r="B67" s="12">
        <v>19.282820014846404</v>
      </c>
      <c r="C67" s="12">
        <v>31.28183813664128</v>
      </c>
      <c r="D67" s="12" t="str">
        <v/>
      </c>
      <c r="E67" s="12" t="str">
        <v>Semi-minor</v>
      </c>
      <c r="F67" s="12">
        <v>2.5320191496079003</v>
      </c>
    </row>
    <row r="68" spans="1:6" x14ac:dyDescent="0.3">
      <c r="A68" s="12">
        <v>4</v>
      </c>
      <c r="B68" s="12">
        <v>19.045386394304927</v>
      </c>
      <c r="C68" s="12">
        <v>31.184618439301367</v>
      </c>
      <c r="D68" s="12" t="str">
        <v/>
      </c>
      <c r="E68" s="12" t="str">
        <v>Angle (degrees)</v>
      </c>
      <c r="F68" s="12">
        <v>59.499291698407532</v>
      </c>
    </row>
    <row r="69" spans="1:6" x14ac:dyDescent="0.3">
      <c r="A69" s="12">
        <v>5</v>
      </c>
      <c r="B69" s="12">
        <v>18.781173953613298</v>
      </c>
      <c r="C69" s="12">
        <v>31.037042357296698</v>
      </c>
      <c r="D69" s="12" t="str">
        <v/>
      </c>
      <c r="E69" s="12" t="str">
        <v>Correlation</v>
      </c>
      <c r="F69" s="12">
        <v>0.92848845655887169</v>
      </c>
    </row>
    <row r="70" spans="1:6" x14ac:dyDescent="0.3">
      <c r="A70" s="12">
        <v>6</v>
      </c>
      <c r="B70" s="12">
        <v>18.491225418567751</v>
      </c>
      <c r="C70" s="12">
        <v>30.839692306001858</v>
      </c>
      <c r="D70" s="12" t="str">
        <v/>
      </c>
      <c r="E70" s="12" t="str">
        <v>Radius</v>
      </c>
      <c r="F70" s="12">
        <v>2.6128388873155002</v>
      </c>
    </row>
    <row r="71" spans="1:6" x14ac:dyDescent="0.3">
      <c r="A71" s="12">
        <v>7</v>
      </c>
      <c r="B71" s="12">
        <v>18.176685083571218</v>
      </c>
      <c r="C71" s="12">
        <v>30.593347135908633</v>
      </c>
      <c r="D71" s="12" t="str">
        <v/>
      </c>
      <c r="E71" s="12" t="str">
        <v/>
      </c>
      <c r="F71" s="12" t="str">
        <v/>
      </c>
    </row>
    <row r="72" spans="1:6" x14ac:dyDescent="0.3">
      <c r="A72" s="12">
        <v>8</v>
      </c>
      <c r="B72" s="12">
        <v>17.838794295626119</v>
      </c>
      <c r="C72" s="12">
        <v>30.29897905885899</v>
      </c>
      <c r="D72" s="12" t="str">
        <v/>
      </c>
      <c r="E72" s="12" t="str">
        <v/>
      </c>
      <c r="F72" s="12" t="str">
        <v/>
      </c>
    </row>
    <row r="73" spans="1:6" x14ac:dyDescent="0.3">
      <c r="A73" s="12">
        <v>9</v>
      </c>
      <c r="B73" s="12">
        <v>17.478886555304868</v>
      </c>
      <c r="C73" s="12">
        <v>29.957749811169052</v>
      </c>
      <c r="D73" s="12" t="str">
        <v/>
      </c>
      <c r="E73" s="12" t="str">
        <v/>
      </c>
      <c r="F73" s="12" t="str">
        <v/>
      </c>
    </row>
    <row r="74" spans="1:6" x14ac:dyDescent="0.3">
      <c r="A74" s="12">
        <v>10</v>
      </c>
      <c r="B74" s="12">
        <v>17.098382254032295</v>
      </c>
      <c r="C74" s="12">
        <v>29.571006068786645</v>
      </c>
      <c r="D74" s="12" t="str">
        <v/>
      </c>
      <c r="E74" s="12" t="str">
        <v/>
      </c>
      <c r="F74" s="12" t="str">
        <v/>
      </c>
    </row>
    <row r="75" spans="1:6" x14ac:dyDescent="0.3">
      <c r="A75" s="12">
        <v>11</v>
      </c>
      <c r="B75" s="12">
        <v>16.69878306844965</v>
      </c>
      <c r="C75" s="12">
        <v>29.140274132576536</v>
      </c>
      <c r="D75" s="12" t="str">
        <v/>
      </c>
      <c r="E75" s="12" t="str">
        <v/>
      </c>
      <c r="F75" s="12" t="str">
        <v/>
      </c>
    </row>
    <row r="76" spans="1:6" x14ac:dyDescent="0.3">
      <c r="A76" s="12">
        <v>12</v>
      </c>
      <c r="B76" s="12">
        <v>16.281666033982923</v>
      </c>
      <c r="C76" s="12">
        <v>28.667253904708247</v>
      </c>
      <c r="D76" s="12" t="str">
        <v/>
      </c>
      <c r="E76" s="12" t="str">
        <v/>
      </c>
      <c r="F76" s="12" t="str">
        <v/>
      </c>
    </row>
    <row r="77" spans="1:6" x14ac:dyDescent="0.3">
      <c r="A77" s="12">
        <v>13</v>
      </c>
      <c r="B77" s="12">
        <v>15.848677321004502</v>
      </c>
      <c r="C77" s="12">
        <v>28.153812179918788</v>
      </c>
      <c r="D77" s="12" t="str">
        <v/>
      </c>
      <c r="E77" s="12" t="str">
        <v/>
      </c>
      <c r="F77" s="12" t="str">
        <v/>
      </c>
    </row>
    <row r="78" spans="1:6" x14ac:dyDescent="0.3">
      <c r="A78" s="12">
        <v>14</v>
      </c>
      <c r="B78" s="12">
        <v>15.401525738150795</v>
      </c>
      <c r="C78" s="12">
        <v>27.601975278126691</v>
      </c>
      <c r="D78" s="12" t="str">
        <v/>
      </c>
      <c r="E78" s="12" t="str">
        <v/>
      </c>
      <c r="F78" s="12" t="str">
        <v/>
      </c>
    </row>
    <row r="79" spans="1:6" x14ac:dyDescent="0.3">
      <c r="A79" s="12">
        <v>15</v>
      </c>
      <c r="B79" s="12">
        <v>14.941975988435196</v>
      </c>
      <c r="C79" s="12">
        <v>27.01392104747303</v>
      </c>
      <c r="D79" s="12" t="str">
        <v/>
      </c>
      <c r="E79" s="12" t="str">
        <v/>
      </c>
      <c r="F79" s="12" t="str">
        <v/>
      </c>
    </row>
    <row r="80" spans="1:6" x14ac:dyDescent="0.3">
      <c r="A80" s="12">
        <v>16</v>
      </c>
      <c r="B80" s="12">
        <v>14.471841704771521</v>
      </c>
      <c r="C80" s="12">
        <v>26.39197026934977</v>
      </c>
      <c r="D80" s="12" t="str">
        <v/>
      </c>
      <c r="E80" s="12" t="str">
        <v/>
      </c>
      <c r="F80" s="12" t="str">
        <v/>
      </c>
    </row>
    <row r="81" spans="1:6" x14ac:dyDescent="0.3">
      <c r="A81" s="12">
        <v>17</v>
      </c>
      <c r="B81" s="12">
        <v>13.992978292393468</v>
      </c>
      <c r="C81" s="12">
        <v>25.738577499335882</v>
      </c>
      <c r="D81" s="12" t="str">
        <v/>
      </c>
      <c r="E81" s="12" t="str">
        <v/>
      </c>
      <c r="F81" s="12" t="str">
        <v/>
      </c>
    </row>
    <row r="82" spans="1:6" x14ac:dyDescent="0.3">
      <c r="A82" s="12">
        <v>18</v>
      </c>
      <c r="B82" s="12">
        <v>13.507275606417814</v>
      </c>
      <c r="C82" s="12">
        <v>25.056321380187853</v>
      </c>
      <c r="D82" s="12" t="str">
        <v/>
      </c>
      <c r="E82" s="12" t="str">
        <v/>
      </c>
      <c r="F82" s="12" t="str">
        <v/>
      </c>
    </row>
    <row r="83" spans="1:6" x14ac:dyDescent="0.3">
      <c r="A83" s="12">
        <v>19</v>
      </c>
      <c r="B83" s="12">
        <v>13.016650493449648</v>
      </c>
      <c r="C83" s="12">
        <v>24.347894465114788</v>
      </c>
      <c r="D83" s="12" t="str">
        <v/>
      </c>
      <c r="E83" s="12" t="str">
        <v/>
      </c>
      <c r="F83" s="12" t="str">
        <v/>
      </c>
    </row>
    <row r="84" spans="1:6" x14ac:dyDescent="0.3">
      <c r="A84" s="12">
        <v>20</v>
      </c>
      <c r="B84" s="12">
        <v>12.523039226664562</v>
      </c>
      <c r="C84" s="12">
        <v>23.616092591500998</v>
      </c>
      <c r="D84" s="12" t="str">
        <v/>
      </c>
      <c r="E84" s="12" t="str">
        <v/>
      </c>
      <c r="F84" s="12" t="str">
        <v/>
      </c>
    </row>
    <row r="85" spans="1:6" x14ac:dyDescent="0.3">
      <c r="A85" s="12">
        <v>21</v>
      </c>
      <c r="B85" s="12">
        <v>12.028389864223026</v>
      </c>
      <c r="C85" s="12">
        <v>22.863803847013173</v>
      </c>
      <c r="D85" s="12" t="str">
        <v/>
      </c>
      <c r="E85" s="12" t="str">
        <v/>
      </c>
      <c r="F85" s="12" t="str">
        <v/>
      </c>
    </row>
    <row r="86" spans="1:6" x14ac:dyDescent="0.3">
      <c r="A86" s="12">
        <v>22</v>
      </c>
      <c r="B86" s="12">
        <v>11.534654561174795</v>
      </c>
      <c r="C86" s="12">
        <v>22.093997171637771</v>
      </c>
      <c r="D86" s="12" t="str">
        <v/>
      </c>
      <c r="E86" s="12" t="str">
        <v/>
      </c>
      <c r="F86" s="12" t="str">
        <v/>
      </c>
    </row>
    <row r="87" spans="1:6" x14ac:dyDescent="0.3">
      <c r="A87" s="12">
        <v>23</v>
      </c>
      <c r="B87" s="12">
        <v>11.043781865194799</v>
      </c>
      <c r="C87" s="12">
        <v>21.309710640631277</v>
      </c>
      <c r="D87" s="12" t="str">
        <v/>
      </c>
      <c r="E87" s="12" t="str">
        <v/>
      </c>
      <c r="F87" s="12" t="str">
        <v/>
      </c>
    </row>
    <row r="88" spans="1:6" x14ac:dyDescent="0.3">
      <c r="A88" s="12">
        <v>24</v>
      </c>
      <c r="B88" s="12">
        <v>10.557709026555663</v>
      </c>
      <c r="C88" s="12">
        <v>20.514039474625143</v>
      </c>
      <c r="D88" s="12" t="str">
        <v/>
      </c>
      <c r="E88" s="12" t="str">
        <v/>
      </c>
      <c r="F88" s="12" t="str">
        <v/>
      </c>
    </row>
    <row r="89" spans="1:6" x14ac:dyDescent="0.3">
      <c r="A89" s="12">
        <v>25</v>
      </c>
      <c r="B89" s="12">
        <v>10.078354352685944</v>
      </c>
      <c r="C89" s="12">
        <v>19.710123824204011</v>
      </c>
      <c r="D89" s="12" t="str">
        <v/>
      </c>
      <c r="E89" s="12" t="str">
        <v/>
      </c>
      <c r="F89" s="12" t="str">
        <v/>
      </c>
    </row>
    <row r="90" spans="1:6" x14ac:dyDescent="0.3">
      <c r="A90" s="12">
        <v>26</v>
      </c>
      <c r="B90" s="12">
        <v>9.6076096374870836</v>
      </c>
      <c r="C90" s="12">
        <v>18.901136377165976</v>
      </c>
      <c r="D90" s="12" t="str">
        <v/>
      </c>
      <c r="E90" s="12" t="str">
        <v/>
      </c>
      <c r="F90" s="12" t="str">
        <v/>
      </c>
    </row>
    <row r="91" spans="1:6" x14ac:dyDescent="0.3">
      <c r="A91" s="12">
        <v>27</v>
      </c>
      <c r="B91" s="12">
        <v>9.1473326952871723</v>
      </c>
      <c r="C91" s="12">
        <v>18.090269837373292</v>
      </c>
      <c r="D91" s="12" t="str">
        <v/>
      </c>
      <c r="E91" s="12" t="str">
        <v/>
      </c>
      <c r="F91" s="12" t="str">
        <v/>
      </c>
    </row>
    <row r="92" spans="1:6" x14ac:dyDescent="0.3">
      <c r="A92" s="12">
        <v>28</v>
      </c>
      <c r="B92" s="12">
        <v>8.6993400288965361</v>
      </c>
      <c r="C92" s="12">
        <v>17.280724324608826</v>
      </c>
      <c r="D92" s="12" t="str">
        <v/>
      </c>
      <c r="E92" s="12" t="str">
        <v/>
      </c>
      <c r="F92" s="12" t="str">
        <v/>
      </c>
    </row>
    <row r="93" spans="1:6" x14ac:dyDescent="0.3">
      <c r="A93" s="12">
        <v>29</v>
      </c>
      <c r="B93" s="12">
        <v>8.2653996607010392</v>
      </c>
      <c r="C93" s="12">
        <v>16.475694745165299</v>
      </c>
      <c r="D93" s="12" t="str">
        <v/>
      </c>
      <c r="E93" s="12" t="str">
        <v/>
      </c>
      <c r="F93" s="12" t="str">
        <v/>
      </c>
    </row>
    <row r="94" spans="1:6" x14ac:dyDescent="0.3">
      <c r="A94" s="12">
        <v>30</v>
      </c>
      <c r="B94" s="12">
        <v>7.8472241550854571</v>
      </c>
      <c r="C94" s="12">
        <v>15.678358183009749</v>
      </c>
      <c r="D94" s="12" t="str">
        <v/>
      </c>
      <c r="E94" s="12" t="str">
        <v/>
      </c>
      <c r="F94" s="12" t="str">
        <v/>
      </c>
    </row>
    <row r="95" spans="1:6" x14ac:dyDescent="0.3">
      <c r="A95" s="12">
        <v>31</v>
      </c>
      <c r="B95" s="12">
        <v>7.446463859724231</v>
      </c>
      <c r="C95" s="12">
        <v>14.891861361284569</v>
      </c>
      <c r="D95" s="12" t="str">
        <v/>
      </c>
      <c r="E95" s="12" t="str">
        <v/>
      </c>
      <c r="F95" s="12" t="str">
        <v/>
      </c>
    </row>
    <row r="96" spans="1:6" x14ac:dyDescent="0.3">
      <c r="A96" s="12">
        <v>32</v>
      </c>
      <c r="B96" s="12">
        <v>7.0647003924131893</v>
      </c>
      <c r="C96" s="12">
        <v>14.119308223628893</v>
      </c>
      <c r="D96" s="12" t="str">
        <v/>
      </c>
      <c r="E96" s="12" t="str">
        <v/>
      </c>
      <c r="F96" s="12" t="str">
        <v/>
      </c>
    </row>
    <row r="97" spans="1:6" x14ac:dyDescent="0.3">
      <c r="A97" s="12">
        <v>33</v>
      </c>
      <c r="B97" s="12">
        <v>6.7034403991466762</v>
      </c>
      <c r="C97" s="12">
        <v>13.363747684331093</v>
      </c>
      <c r="D97" s="12" t="str">
        <v/>
      </c>
      <c r="E97" s="12" t="str">
        <v/>
      </c>
      <c r="F97" s="12" t="str">
        <v/>
      </c>
    </row>
    <row r="98" spans="1:6" x14ac:dyDescent="0.3">
      <c r="A98" s="12">
        <v>34</v>
      </c>
      <c r="B98" s="12">
        <v>6.36410960807412</v>
      </c>
      <c r="C98" s="12">
        <v>12.628161595657003</v>
      </c>
      <c r="D98" s="12" t="str">
        <v/>
      </c>
      <c r="E98" s="12" t="str">
        <v/>
      </c>
      <c r="F98" s="12" t="str">
        <v/>
      </c>
    </row>
    <row r="99" spans="1:6" x14ac:dyDescent="0.3">
      <c r="A99" s="12">
        <v>35</v>
      </c>
      <c r="B99" s="12">
        <v>6.0480472028023957</v>
      </c>
      <c r="C99" s="12">
        <v>11.915452979841307</v>
      </c>
      <c r="D99" s="12" t="str">
        <v/>
      </c>
      <c r="E99" s="12" t="str">
        <v/>
      </c>
      <c r="F99" s="12" t="str">
        <v/>
      </c>
    </row>
    <row r="100" spans="1:6" x14ac:dyDescent="0.3">
      <c r="A100" s="12">
        <v>36</v>
      </c>
      <c r="B100" s="12">
        <v>5.7565005372499254</v>
      </c>
      <c r="C100" s="12">
        <v>11.228434572185019</v>
      </c>
      <c r="D100" s="12" t="str">
        <v/>
      </c>
      <c r="E100" s="12" t="str">
        <v/>
      </c>
      <c r="F100" s="12" t="str">
        <v/>
      </c>
    </row>
    <row r="101" spans="1:6" x14ac:dyDescent="0.3">
      <c r="A101" s="12">
        <v>37</v>
      </c>
      <c r="B101" s="12">
        <v>5.4906202129106481</v>
      </c>
      <c r="C101" s="12">
        <v>10.569817720474317</v>
      </c>
      <c r="D101" s="12" t="str">
        <v/>
      </c>
      <c r="E101" s="12" t="str">
        <v/>
      </c>
      <c r="F101" s="12" t="str">
        <v/>
      </c>
    </row>
    <row r="102" spans="1:6" x14ac:dyDescent="0.3">
      <c r="A102" s="12">
        <v>38</v>
      </c>
      <c r="B102" s="12">
        <v>5.2514555379555654</v>
      </c>
      <c r="C102" s="12">
        <v>9.9422016845294845</v>
      </c>
      <c r="D102" s="12" t="str">
        <v/>
      </c>
      <c r="E102" s="12" t="str">
        <v/>
      </c>
      <c r="F102" s="12" t="str">
        <v/>
      </c>
    </row>
    <row r="103" spans="1:6" x14ac:dyDescent="0.3">
      <c r="A103" s="12">
        <v>39</v>
      </c>
      <c r="B103" s="12">
        <v>5.0399503860927748</v>
      </c>
      <c r="C103" s="12">
        <v>9.3480633781138938</v>
      </c>
      <c r="D103" s="12" t="str">
        <v/>
      </c>
      <c r="E103" s="12" t="str">
        <v/>
      </c>
      <c r="F103" s="12" t="str">
        <v/>
      </c>
    </row>
    <row r="104" spans="1:6" x14ac:dyDescent="0.3">
      <c r="A104" s="12">
        <v>40</v>
      </c>
      <c r="B104" s="12">
        <v>4.8569394715291683</v>
      </c>
      <c r="C104" s="12">
        <v>8.789747593687002</v>
      </c>
      <c r="D104" s="12" t="str">
        <v/>
      </c>
      <c r="E104" s="12" t="str">
        <v/>
      </c>
      <c r="F104" s="12" t="str">
        <v/>
      </c>
    </row>
    <row r="105" spans="1:6" x14ac:dyDescent="0.3">
      <c r="A105" s="12">
        <v>41</v>
      </c>
      <c r="B105" s="12">
        <v>4.7031450547347964</v>
      </c>
      <c r="C105" s="12">
        <v>8.2694577485797236</v>
      </c>
      <c r="D105" s="12" t="str">
        <v/>
      </c>
      <c r="E105" s="12" t="str">
        <v/>
      </c>
      <c r="F105" s="12" t="str">
        <v/>
      </c>
    </row>
    <row r="106" spans="1:6" x14ac:dyDescent="0.3">
      <c r="A106" s="12">
        <v>42</v>
      </c>
      <c r="B106" s="12">
        <v>4.5791740920107564</v>
      </c>
      <c r="C106" s="12">
        <v>7.7892471891128698</v>
      </c>
      <c r="D106" s="12" t="str">
        <v/>
      </c>
      <c r="E106" s="12" t="str">
        <v/>
      </c>
      <c r="F106" s="12" t="str">
        <v/>
      </c>
    </row>
    <row r="107" spans="1:6" x14ac:dyDescent="0.3">
      <c r="A107" s="12">
        <v>43</v>
      </c>
      <c r="B107" s="12">
        <v>4.4855158401099793</v>
      </c>
      <c r="C107" s="12">
        <v>7.3510110869773317</v>
      </c>
      <c r="D107" s="12" t="str">
        <v/>
      </c>
      <c r="E107" s="12" t="str">
        <v/>
      </c>
      <c r="F107" s="12" t="str">
        <v/>
      </c>
    </row>
    <row r="108" spans="1:6" x14ac:dyDescent="0.3">
      <c r="A108" s="12">
        <v>44</v>
      </c>
      <c r="B108" s="12">
        <v>4.4225399253643287</v>
      </c>
      <c r="C108" s="12">
        <v>6.9564789598571926</v>
      </c>
      <c r="D108" s="12" t="str">
        <v/>
      </c>
      <c r="E108" s="12" t="str">
        <v/>
      </c>
      <c r="F108" s="12" t="str">
        <v/>
      </c>
    </row>
    <row r="109" spans="1:6" x14ac:dyDescent="0.3">
      <c r="A109" s="12">
        <v>45</v>
      </c>
      <c r="B109" s="12">
        <v>4.3904948849383496</v>
      </c>
      <c r="C109" s="12">
        <v>6.6072078458136243</v>
      </c>
      <c r="D109" s="12" t="str">
        <v/>
      </c>
      <c r="E109" s="12" t="str">
        <v/>
      </c>
      <c r="F109" s="12" t="str">
        <v/>
      </c>
    </row>
    <row r="110" spans="1:6" x14ac:dyDescent="0.3">
      <c r="A110" s="12">
        <v>46</v>
      </c>
      <c r="B110" s="12">
        <v>4.3895071859666155</v>
      </c>
      <c r="C110" s="12">
        <v>6.3045761583669613</v>
      </c>
      <c r="D110" s="12" t="str">
        <v/>
      </c>
      <c r="E110" s="12" t="str">
        <v/>
      </c>
      <c r="F110" s="12" t="str">
        <v/>
      </c>
    </row>
    <row r="111" spans="1:6" x14ac:dyDescent="0.3">
      <c r="A111" s="12">
        <v>47</v>
      </c>
      <c r="B111" s="12">
        <v>4.4195807264457319</v>
      </c>
      <c r="C111" s="12">
        <v>6.0497782465282803</v>
      </c>
      <c r="D111" s="12" t="str">
        <v/>
      </c>
      <c r="E111" s="12" t="str">
        <v/>
      </c>
      <c r="F111" s="12" t="str">
        <v/>
      </c>
    </row>
    <row r="112" spans="1:6" x14ac:dyDescent="0.3">
      <c r="A112" s="12">
        <v>48</v>
      </c>
      <c r="B112" s="12">
        <v>4.4805968198507209</v>
      </c>
      <c r="C112" s="12">
        <v>5.843819681249526</v>
      </c>
      <c r="D112" s="12" t="str">
        <v/>
      </c>
      <c r="E112" s="12" t="str">
        <v/>
      </c>
      <c r="F112" s="12" t="str">
        <v/>
      </c>
    </row>
    <row r="113" spans="1:6" x14ac:dyDescent="0.3">
      <c r="A113" s="12">
        <v>49</v>
      </c>
      <c r="B113" s="12">
        <v>4.5723146635365142</v>
      </c>
      <c r="C113" s="12">
        <v>5.6875132868943279</v>
      </c>
      <c r="D113" s="12" t="str">
        <v/>
      </c>
      <c r="E113" s="12" t="str">
        <v/>
      </c>
      <c r="F113" s="12" t="str">
        <v/>
      </c>
    </row>
    <row r="114" spans="1:6" x14ac:dyDescent="0.3">
      <c r="A114" s="12">
        <v>50</v>
      </c>
      <c r="B114" s="12">
        <v>4.6943722890759823</v>
      </c>
      <c r="C114" s="12">
        <v>5.5814759333916122</v>
      </c>
      <c r="D114" s="12" t="str">
        <v/>
      </c>
      <c r="E114" s="12" t="str">
        <v/>
      </c>
      <c r="F114" s="12" t="str">
        <v/>
      </c>
    </row>
    <row r="115" spans="1:6" x14ac:dyDescent="0.3">
      <c r="A115" s="12">
        <v>51</v>
      </c>
      <c r="B115" s="12">
        <v>4.846287990783944</v>
      </c>
      <c r="C115" s="12">
        <v>5.5261261017317924</v>
      </c>
      <c r="D115" s="12" t="str">
        <v/>
      </c>
      <c r="E115" s="12" t="str">
        <v/>
      </c>
      <c r="F115" s="12" t="str">
        <v/>
      </c>
    </row>
    <row r="116" spans="1:6" x14ac:dyDescent="0.3">
      <c r="A116" s="12">
        <v>52</v>
      </c>
      <c r="B116" s="12">
        <v>5.0274622267894422</v>
      </c>
      <c r="C116" s="12">
        <v>5.5216822324134975</v>
      </c>
      <c r="D116" s="12" t="str">
        <v/>
      </c>
      <c r="E116" s="12" t="str">
        <v/>
      </c>
      <c r="F116" s="12" t="str">
        <v/>
      </c>
    </row>
    <row r="117" spans="1:6" x14ac:dyDescent="0.3">
      <c r="A117" s="12">
        <v>53</v>
      </c>
      <c r="B117" s="12">
        <v>5.2371799851535981</v>
      </c>
      <c r="C117" s="12">
        <v>5.5681618633587195</v>
      </c>
      <c r="D117" s="12" t="str">
        <v/>
      </c>
      <c r="E117" s="12" t="str">
        <v/>
      </c>
      <c r="F117" s="12" t="str">
        <v/>
      </c>
    </row>
    <row r="118" spans="1:6" x14ac:dyDescent="0.3">
      <c r="A118" s="12">
        <v>54</v>
      </c>
      <c r="B118" s="12">
        <v>5.4746136056950734</v>
      </c>
      <c r="C118" s="12">
        <v>5.6653815606986333</v>
      </c>
      <c r="D118" s="12" t="str">
        <v/>
      </c>
      <c r="E118" s="12" t="str">
        <v/>
      </c>
      <c r="F118" s="12" t="str">
        <v/>
      </c>
    </row>
    <row r="119" spans="1:6" x14ac:dyDescent="0.3">
      <c r="A119" s="12">
        <v>55</v>
      </c>
      <c r="B119" s="12">
        <v>5.738826046386702</v>
      </c>
      <c r="C119" s="12">
        <v>5.8129576427032994</v>
      </c>
      <c r="D119" s="12" t="str">
        <v/>
      </c>
      <c r="E119" s="12" t="str">
        <v/>
      </c>
      <c r="F119" s="12" t="str">
        <v/>
      </c>
    </row>
    <row r="120" spans="1:6" x14ac:dyDescent="0.3">
      <c r="A120" s="12">
        <v>56</v>
      </c>
      <c r="B120" s="12">
        <v>6.0287745814322529</v>
      </c>
      <c r="C120" s="12">
        <v>6.0103076939981426</v>
      </c>
      <c r="D120" s="12" t="str">
        <v/>
      </c>
      <c r="E120" s="12" t="str">
        <v/>
      </c>
      <c r="F120" s="12" t="str">
        <v/>
      </c>
    </row>
    <row r="121" spans="1:6" x14ac:dyDescent="0.3">
      <c r="A121" s="12">
        <v>57</v>
      </c>
      <c r="B121" s="12">
        <v>6.3433149164287848</v>
      </c>
      <c r="C121" s="12">
        <v>6.2566528640913655</v>
      </c>
      <c r="D121" s="12" t="str">
        <v/>
      </c>
      <c r="E121" s="12" t="str">
        <v/>
      </c>
      <c r="F121" s="12" t="str">
        <v/>
      </c>
    </row>
    <row r="122" spans="1:6" x14ac:dyDescent="0.3">
      <c r="A122" s="12">
        <v>58</v>
      </c>
      <c r="B122" s="12">
        <v>6.6812057043738822</v>
      </c>
      <c r="C122" s="12">
        <v>6.5510209411410143</v>
      </c>
      <c r="D122" s="12" t="str">
        <v/>
      </c>
      <c r="E122" s="12" t="str">
        <v/>
      </c>
      <c r="F122" s="12" t="str">
        <v/>
      </c>
    </row>
    <row r="123" spans="1:6" x14ac:dyDescent="0.3">
      <c r="A123" s="12">
        <v>59</v>
      </c>
      <c r="B123" s="12">
        <v>7.0411134446951342</v>
      </c>
      <c r="C123" s="12">
        <v>6.892250188830948</v>
      </c>
      <c r="D123" s="12" t="str">
        <v/>
      </c>
      <c r="E123" s="12" t="str">
        <v/>
      </c>
      <c r="F123" s="12" t="str">
        <v/>
      </c>
    </row>
    <row r="124" spans="1:6" x14ac:dyDescent="0.3">
      <c r="A124" s="12">
        <v>60</v>
      </c>
      <c r="B124" s="12">
        <v>7.421617745967704</v>
      </c>
      <c r="C124" s="12">
        <v>7.2789939312133534</v>
      </c>
      <c r="D124" s="12" t="str">
        <v/>
      </c>
      <c r="E124" s="12" t="str">
        <v/>
      </c>
      <c r="F124" s="12" t="str">
        <v/>
      </c>
    </row>
    <row r="125" spans="1:6" x14ac:dyDescent="0.3">
      <c r="A125" s="12">
        <v>61</v>
      </c>
      <c r="B125" s="12">
        <v>7.821216931550353</v>
      </c>
      <c r="C125" s="12">
        <v>7.7097258674234652</v>
      </c>
      <c r="D125" s="12" t="str">
        <v/>
      </c>
      <c r="E125" s="12" t="str">
        <v/>
      </c>
      <c r="F125" s="12" t="str">
        <v/>
      </c>
    </row>
    <row r="126" spans="1:6" x14ac:dyDescent="0.3">
      <c r="A126" s="12">
        <v>62</v>
      </c>
      <c r="B126" s="12">
        <v>8.2383339660170805</v>
      </c>
      <c r="C126" s="12">
        <v>8.1827460952917495</v>
      </c>
      <c r="D126" s="12" t="str">
        <v/>
      </c>
      <c r="E126" s="12" t="str">
        <v/>
      </c>
      <c r="F126" s="12" t="str">
        <v/>
      </c>
    </row>
    <row r="127" spans="1:6" x14ac:dyDescent="0.3">
      <c r="A127" s="12">
        <v>63</v>
      </c>
      <c r="B127" s="12">
        <v>8.6713226789954998</v>
      </c>
      <c r="C127" s="12">
        <v>8.6961878200812137</v>
      </c>
      <c r="D127" s="12" t="str">
        <v/>
      </c>
      <c r="E127" s="12" t="str">
        <v/>
      </c>
      <c r="F127" s="12" t="str">
        <v/>
      </c>
    </row>
    <row r="128" spans="1:6" x14ac:dyDescent="0.3">
      <c r="A128" s="12">
        <v>64</v>
      </c>
      <c r="B128" s="12">
        <v>9.1184742618492081</v>
      </c>
      <c r="C128" s="12">
        <v>9.2480247218733123</v>
      </c>
      <c r="D128" s="12" t="str">
        <v/>
      </c>
      <c r="E128" s="12" t="str">
        <v/>
      </c>
      <c r="F128" s="12" t="str">
        <v/>
      </c>
    </row>
    <row r="129" spans="1:6" x14ac:dyDescent="0.3">
      <c r="A129" s="12">
        <v>65</v>
      </c>
      <c r="B129" s="12">
        <v>9.5780240115648052</v>
      </c>
      <c r="C129" s="12">
        <v>9.8360789525269698</v>
      </c>
      <c r="D129" s="12" t="str">
        <v/>
      </c>
      <c r="E129" s="12" t="str">
        <v/>
      </c>
      <c r="F129" s="12" t="str">
        <v/>
      </c>
    </row>
    <row r="130" spans="1:6" x14ac:dyDescent="0.3">
      <c r="A130" s="12">
        <v>66</v>
      </c>
      <c r="B130" s="12">
        <v>10.048158295228482</v>
      </c>
      <c r="C130" s="12">
        <v>10.458029730650233</v>
      </c>
      <c r="D130" s="12" t="str">
        <v/>
      </c>
      <c r="E130" s="12" t="str">
        <v/>
      </c>
      <c r="F130" s="12" t="str">
        <v/>
      </c>
    </row>
    <row r="131" spans="1:6" x14ac:dyDescent="0.3">
      <c r="A131" s="12">
        <v>67</v>
      </c>
      <c r="B131" s="12">
        <v>10.527021707606533</v>
      </c>
      <c r="C131" s="12">
        <v>11.111422500664117</v>
      </c>
      <c r="D131" s="12" t="str">
        <v/>
      </c>
      <c r="E131" s="12" t="str">
        <v/>
      </c>
      <c r="F131" s="12" t="str">
        <v/>
      </c>
    </row>
    <row r="132" spans="1:6" x14ac:dyDescent="0.3">
      <c r="A132" s="12">
        <v>68</v>
      </c>
      <c r="B132" s="12">
        <v>11.012724393582197</v>
      </c>
      <c r="C132" s="12">
        <v>11.793678619812153</v>
      </c>
      <c r="D132" s="12" t="str">
        <v/>
      </c>
      <c r="E132" s="12" t="str">
        <v/>
      </c>
      <c r="F132" s="12" t="str">
        <v/>
      </c>
    </row>
    <row r="133" spans="1:6" x14ac:dyDescent="0.3">
      <c r="A133" s="12">
        <v>69</v>
      </c>
      <c r="B133" s="12">
        <v>11.503349506550357</v>
      </c>
      <c r="C133" s="12">
        <v>12.502105534885217</v>
      </c>
      <c r="D133" s="12" t="str">
        <v/>
      </c>
      <c r="E133" s="12" t="str">
        <v/>
      </c>
      <c r="F133" s="12" t="str">
        <v/>
      </c>
    </row>
    <row r="134" spans="1:6" x14ac:dyDescent="0.3">
      <c r="A134" s="12">
        <v>70</v>
      </c>
      <c r="B134" s="12">
        <v>11.996960773335442</v>
      </c>
      <c r="C134" s="12">
        <v>13.233907408499002</v>
      </c>
      <c r="D134" s="12" t="str">
        <v/>
      </c>
      <c r="E134" s="12" t="str">
        <v/>
      </c>
      <c r="F134" s="12" t="str">
        <v/>
      </c>
    </row>
    <row r="135" spans="1:6" x14ac:dyDescent="0.3">
      <c r="A135" s="12">
        <v>71</v>
      </c>
      <c r="B135" s="12">
        <v>12.49161013577698</v>
      </c>
      <c r="C135" s="12">
        <v>13.986196152986832</v>
      </c>
      <c r="D135" s="12" t="str">
        <v/>
      </c>
      <c r="E135" s="12" t="str">
        <v/>
      </c>
      <c r="F135" s="12" t="str">
        <v/>
      </c>
    </row>
    <row r="136" spans="1:6" x14ac:dyDescent="0.3">
      <c r="A136" s="12">
        <v>72</v>
      </c>
      <c r="B136" s="12">
        <v>12.98534543882521</v>
      </c>
      <c r="C136" s="12">
        <v>14.756002828362234</v>
      </c>
      <c r="D136" s="12" t="str">
        <v/>
      </c>
      <c r="E136" s="12" t="str">
        <v/>
      </c>
      <c r="F136" s="12" t="str">
        <v/>
      </c>
    </row>
    <row r="137" spans="1:6" x14ac:dyDescent="0.3">
      <c r="A137" s="12">
        <v>73</v>
      </c>
      <c r="B137" s="12">
        <v>13.476218134805205</v>
      </c>
      <c r="C137" s="12">
        <v>15.540289359368723</v>
      </c>
      <c r="D137" s="12" t="str">
        <v/>
      </c>
      <c r="E137" s="12" t="str">
        <v/>
      </c>
      <c r="F137" s="12" t="str">
        <v/>
      </c>
    </row>
    <row r="138" spans="1:6" x14ac:dyDescent="0.3">
      <c r="A138" s="12">
        <v>74</v>
      </c>
      <c r="B138" s="12">
        <v>13.962290973444341</v>
      </c>
      <c r="C138" s="12">
        <v>16.335960525374865</v>
      </c>
      <c r="D138" s="12" t="str">
        <v/>
      </c>
      <c r="E138" s="12" t="str">
        <v/>
      </c>
      <c r="F138" s="12" t="str">
        <v/>
      </c>
    </row>
    <row r="139" spans="1:6" x14ac:dyDescent="0.3">
      <c r="A139" s="12">
        <v>75</v>
      </c>
      <c r="B139" s="12">
        <v>14.441645647314058</v>
      </c>
      <c r="C139" s="12">
        <v>17.139876175795987</v>
      </c>
      <c r="D139" s="12" t="str">
        <v/>
      </c>
      <c r="E139" s="12" t="str">
        <v/>
      </c>
      <c r="F139" s="12" t="str">
        <v/>
      </c>
    </row>
    <row r="140" spans="1:6" x14ac:dyDescent="0.3">
      <c r="A140" s="12">
        <v>76</v>
      </c>
      <c r="B140" s="12">
        <v>14.912390362512914</v>
      </c>
      <c r="C140" s="12">
        <v>17.948863622834018</v>
      </c>
      <c r="D140" s="12" t="str">
        <v/>
      </c>
      <c r="E140" s="12" t="str">
        <v/>
      </c>
      <c r="F140" s="12" t="str">
        <v/>
      </c>
    </row>
    <row r="141" spans="1:6" x14ac:dyDescent="0.3">
      <c r="A141" s="12">
        <v>77</v>
      </c>
      <c r="B141" s="12">
        <v>15.372667304712833</v>
      </c>
      <c r="C141" s="12">
        <v>18.75973016262671</v>
      </c>
      <c r="D141" s="12" t="str">
        <v/>
      </c>
      <c r="E141" s="12" t="str">
        <v/>
      </c>
      <c r="F141" s="12" t="str">
        <v/>
      </c>
    </row>
    <row r="142" spans="1:6" x14ac:dyDescent="0.3">
      <c r="A142" s="12">
        <v>78</v>
      </c>
      <c r="B142" s="12">
        <v>15.820659971103465</v>
      </c>
      <c r="C142" s="12">
        <v>19.569275675391172</v>
      </c>
      <c r="D142" s="12" t="str">
        <v/>
      </c>
      <c r="E142" s="12" t="str">
        <v/>
      </c>
      <c r="F142" s="12" t="str">
        <v/>
      </c>
    </row>
    <row r="143" spans="1:6" x14ac:dyDescent="0.3">
      <c r="A143" s="12">
        <v>79</v>
      </c>
      <c r="B143" s="12">
        <v>16.254600339298964</v>
      </c>
      <c r="C143" s="12">
        <v>20.374305254834706</v>
      </c>
      <c r="D143" s="12" t="str">
        <v/>
      </c>
      <c r="E143" s="12" t="str">
        <v/>
      </c>
      <c r="F143" s="12" t="str">
        <v/>
      </c>
    </row>
    <row r="144" spans="1:6" x14ac:dyDescent="0.3">
      <c r="A144" s="12">
        <v>80</v>
      </c>
      <c r="B144" s="12">
        <v>16.672775844914547</v>
      </c>
      <c r="C144" s="12">
        <v>21.171641816990252</v>
      </c>
      <c r="D144" s="12" t="str">
        <v/>
      </c>
      <c r="E144" s="12" t="str">
        <v/>
      </c>
      <c r="F144" s="12" t="str">
        <v/>
      </c>
    </row>
    <row r="145" spans="1:6" x14ac:dyDescent="0.3">
      <c r="A145" s="12">
        <v>81</v>
      </c>
      <c r="B145" s="12">
        <v>17.07353614027577</v>
      </c>
      <c r="C145" s="12">
        <v>21.958138638715425</v>
      </c>
      <c r="D145" s="12" t="str">
        <v/>
      </c>
      <c r="E145" s="12" t="str">
        <v/>
      </c>
      <c r="F145" s="12" t="str">
        <v/>
      </c>
    </row>
    <row r="146" spans="1:6" x14ac:dyDescent="0.3">
      <c r="A146" s="12">
        <v>82</v>
      </c>
      <c r="B146" s="12">
        <v>17.455299607586806</v>
      </c>
      <c r="C146" s="12">
        <v>22.730691776371096</v>
      </c>
      <c r="D146" s="12" t="str">
        <v/>
      </c>
      <c r="E146" s="12" t="str">
        <v/>
      </c>
      <c r="F146" s="12" t="str">
        <v/>
      </c>
    </row>
    <row r="147" spans="1:6" x14ac:dyDescent="0.3">
      <c r="A147" s="12">
        <v>83</v>
      </c>
      <c r="B147" s="12">
        <v>17.816559600853328</v>
      </c>
      <c r="C147" s="12">
        <v>23.486252315668914</v>
      </c>
      <c r="D147" s="12" t="str">
        <v/>
      </c>
      <c r="E147" s="12" t="str">
        <v/>
      </c>
      <c r="F147" s="12" t="str">
        <v/>
      </c>
    </row>
    <row r="148" spans="1:6" x14ac:dyDescent="0.3">
      <c r="A148" s="12">
        <v>84</v>
      </c>
      <c r="B148" s="12">
        <v>18.155890391925883</v>
      </c>
      <c r="C148" s="12">
        <v>24.221838404343</v>
      </c>
      <c r="D148" s="12" t="str">
        <v/>
      </c>
      <c r="E148" s="12" t="str">
        <v/>
      </c>
      <c r="F148" s="12" t="str">
        <v/>
      </c>
    </row>
    <row r="149" spans="1:6" x14ac:dyDescent="0.3">
      <c r="A149" s="12">
        <v>85</v>
      </c>
      <c r="B149" s="12">
        <v>18.471952797197609</v>
      </c>
      <c r="C149" s="12">
        <v>24.934547020158696</v>
      </c>
      <c r="D149" s="12" t="str">
        <v/>
      </c>
      <c r="E149" s="12" t="str">
        <v/>
      </c>
      <c r="F149" s="12" t="str">
        <v/>
      </c>
    </row>
    <row r="150" spans="1:6" x14ac:dyDescent="0.3">
      <c r="A150" s="12">
        <v>86</v>
      </c>
      <c r="B150" s="12">
        <v>18.763499462750076</v>
      </c>
      <c r="C150" s="12">
        <v>25.621565427814975</v>
      </c>
      <c r="D150" s="12" t="str">
        <v/>
      </c>
      <c r="E150" s="12" t="str">
        <v/>
      </c>
      <c r="F150" s="12" t="str">
        <v/>
      </c>
    </row>
    <row r="151" spans="1:6" x14ac:dyDescent="0.3">
      <c r="A151" s="12">
        <v>87</v>
      </c>
      <c r="B151" s="12">
        <v>19.029379787089351</v>
      </c>
      <c r="C151" s="12">
        <v>26.280182279525672</v>
      </c>
      <c r="D151" s="12" t="str">
        <v/>
      </c>
      <c r="E151" s="12" t="str">
        <v/>
      </c>
      <c r="F151" s="12" t="str">
        <v/>
      </c>
    </row>
    <row r="152" spans="1:6" x14ac:dyDescent="0.3">
      <c r="A152" s="12">
        <v>88</v>
      </c>
      <c r="B152" s="12">
        <v>19.268544462044439</v>
      </c>
      <c r="C152" s="12">
        <v>26.907798315470515</v>
      </c>
      <c r="D152" s="12" t="str">
        <v/>
      </c>
      <c r="E152" s="12" t="str">
        <v/>
      </c>
      <c r="F152" s="12" t="str">
        <v/>
      </c>
    </row>
    <row r="153" spans="1:6" x14ac:dyDescent="0.3">
      <c r="A153" s="12">
        <v>89</v>
      </c>
      <c r="B153" s="12">
        <v>19.48004961390723</v>
      </c>
      <c r="C153" s="12">
        <v>27.501936621886113</v>
      </c>
      <c r="D153" s="12" t="str">
        <v/>
      </c>
      <c r="E153" s="12" t="str">
        <v/>
      </c>
      <c r="F153" s="12" t="str">
        <v/>
      </c>
    </row>
    <row r="154" spans="1:6" x14ac:dyDescent="0.3">
      <c r="A154" s="12">
        <v>90</v>
      </c>
      <c r="B154" s="12">
        <v>19.663060528470837</v>
      </c>
      <c r="C154" s="12">
        <v>28.060252406312998</v>
      </c>
      <c r="D154" s="12" t="str">
        <v/>
      </c>
      <c r="E154" s="12" t="str">
        <v/>
      </c>
      <c r="F154" s="12" t="str">
        <v/>
      </c>
    </row>
    <row r="155" spans="1:6" x14ac:dyDescent="0.3">
      <c r="A155" s="12">
        <v>91</v>
      </c>
      <c r="B155" s="12">
        <v>19.816854945265209</v>
      </c>
      <c r="C155" s="12">
        <v>28.580542251420272</v>
      </c>
      <c r="D155" s="12" t="str">
        <v/>
      </c>
      <c r="E155" s="12" t="str">
        <v/>
      </c>
      <c r="F155" s="12" t="str">
        <v/>
      </c>
    </row>
    <row r="156" spans="1:6" x14ac:dyDescent="0.3">
      <c r="A156" s="12">
        <v>92</v>
      </c>
      <c r="B156" s="12">
        <v>19.940825907989247</v>
      </c>
      <c r="C156" s="12">
        <v>29.060752810887127</v>
      </c>
      <c r="D156" s="12" t="str">
        <v/>
      </c>
      <c r="E156" s="12" t="str">
        <v/>
      </c>
      <c r="F156" s="12" t="str">
        <v/>
      </c>
    </row>
    <row r="157" spans="1:6" x14ac:dyDescent="0.3">
      <c r="A157" s="12">
        <v>93</v>
      </c>
      <c r="B157" s="12">
        <v>20.034484159890027</v>
      </c>
      <c r="C157" s="12">
        <v>29.498988913022671</v>
      </c>
      <c r="D157" s="12" t="str">
        <v/>
      </c>
      <c r="E157" s="12" t="str">
        <v/>
      </c>
      <c r="F157" s="12" t="str">
        <v/>
      </c>
    </row>
    <row r="158" spans="1:6" x14ac:dyDescent="0.3">
      <c r="A158" s="12">
        <v>94</v>
      </c>
      <c r="B158" s="12">
        <v>20.097460074635677</v>
      </c>
      <c r="C158" s="12">
        <v>29.893521040142808</v>
      </c>
      <c r="D158" s="12" t="str">
        <v/>
      </c>
      <c r="E158" s="12" t="str">
        <v/>
      </c>
      <c r="F158" s="12" t="str">
        <v/>
      </c>
    </row>
    <row r="159" spans="1:6" x14ac:dyDescent="0.3">
      <c r="A159" s="12">
        <v>95</v>
      </c>
      <c r="B159" s="12">
        <v>20.129505115061654</v>
      </c>
      <c r="C159" s="12">
        <v>30.242792154186375</v>
      </c>
      <c r="D159" s="12" t="str">
        <v/>
      </c>
      <c r="E159" s="12" t="str">
        <v/>
      </c>
      <c r="F159" s="12" t="str">
        <v/>
      </c>
    </row>
    <row r="160" spans="1:6" x14ac:dyDescent="0.3">
      <c r="A160" s="12">
        <v>96</v>
      </c>
      <c r="B160" s="12">
        <v>20.130492814033389</v>
      </c>
      <c r="C160" s="12">
        <v>30.545423841633042</v>
      </c>
      <c r="D160" s="12" t="str">
        <v/>
      </c>
      <c r="E160" s="12" t="str">
        <v/>
      </c>
      <c r="F160" s="12" t="str">
        <v/>
      </c>
    </row>
    <row r="161" spans="1:6" x14ac:dyDescent="0.3">
      <c r="A161" s="12">
        <v>97</v>
      </c>
      <c r="B161" s="12">
        <v>20.100419273554269</v>
      </c>
      <c r="C161" s="12">
        <v>30.800221753471721</v>
      </c>
      <c r="D161" s="12" t="str">
        <v/>
      </c>
      <c r="E161" s="12" t="str">
        <v/>
      </c>
      <c r="F161" s="12" t="str">
        <v/>
      </c>
    </row>
    <row r="162" spans="1:6" x14ac:dyDescent="0.3">
      <c r="A162" s="12">
        <v>98</v>
      </c>
      <c r="B162" s="12">
        <v>20.039403180149282</v>
      </c>
      <c r="C162" s="12">
        <v>31.006180318750477</v>
      </c>
      <c r="D162" s="12" t="str">
        <v/>
      </c>
      <c r="E162" s="12" t="str">
        <v/>
      </c>
      <c r="F162" s="12" t="str">
        <v/>
      </c>
    </row>
    <row r="163" spans="1:6" x14ac:dyDescent="0.3">
      <c r="A163" s="12">
        <v>99</v>
      </c>
      <c r="B163" s="12">
        <v>19.94768533646349</v>
      </c>
      <c r="C163" s="12">
        <v>31.162486713105675</v>
      </c>
      <c r="D163" s="12" t="str">
        <v/>
      </c>
      <c r="E163" s="12" t="str">
        <v/>
      </c>
      <c r="F163" s="12" t="str">
        <v/>
      </c>
    </row>
    <row r="164" spans="1:6" x14ac:dyDescent="0.3">
      <c r="A164" s="12">
        <v>100</v>
      </c>
      <c r="B164" s="12">
        <v>19.825627710924021</v>
      </c>
      <c r="C164" s="12">
        <v>31.268524066608389</v>
      </c>
      <c r="D164" s="12" t="str">
        <v/>
      </c>
      <c r="E164" s="12" t="str">
        <v/>
      </c>
      <c r="F164" s="12" t="str">
        <v/>
      </c>
    </row>
  </sheetData>
  <printOptions horizontalCentered="1"/>
  <pageMargins left="0.4" right="0.4" top="0.5" bottom="0.6" header="0.25" footer="0.3"/>
  <pageSetup scale="47" fitToHeight="0" orientation="landscape" r:id="rId1"/>
  <headerFooter>
    <oddFooter>&amp;C&amp;8&amp;A&amp;L&amp;8&amp;F&amp;R&amp;8Page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193E5-BCEF-4611-BD82-C8BB06FD417D}">
  <sheetPr>
    <pageSetUpPr fitToPage="1"/>
  </sheetPr>
  <dimension ref="A1:R47"/>
  <sheetViews>
    <sheetView workbookViewId="0"/>
  </sheetViews>
  <sheetFormatPr defaultRowHeight="13" x14ac:dyDescent="0.3"/>
  <cols>
    <col min="1" max="1" width="24.6328125" style="1" customWidth="1"/>
    <col min="2" max="8" width="12.6328125" style="1" customWidth="1"/>
    <col min="9" max="9" width="26.6328125" style="1" customWidth="1"/>
    <col min="10" max="26" width="12.6328125" style="1" customWidth="1"/>
    <col min="27" max="16384" width="8.7265625" style="1"/>
  </cols>
  <sheetData>
    <row r="1" spans="1:18" ht="17" x14ac:dyDescent="0.4">
      <c r="A1" s="2" t="s">
        <v>63</v>
      </c>
    </row>
    <row r="2" spans="1:18" x14ac:dyDescent="0.3">
      <c r="A2" s="3" t="s">
        <v>64</v>
      </c>
    </row>
    <row r="3" spans="1:18" x14ac:dyDescent="0.3">
      <c r="A3" s="3" t="s">
        <v>65</v>
      </c>
    </row>
    <row r="5" spans="1:18" x14ac:dyDescent="0.3">
      <c r="A5" s="8" t="str">
        <f ca="1">_xlfn.FORMULATEXT(A6)</f>
        <v>=fx.RiskRegressResidsλ(Data!$D$5:$D$44, Data!$B$5:$C$44, , HSTACK(Data!$D$4, Data!$B$4:$C$4))</v>
      </c>
    </row>
    <row r="6" spans="1:18" x14ac:dyDescent="0.3">
      <c r="A6" s="10" t="str" cm="1">
        <f t="array" ref="A6:I47">fx.RiskRegressResidsλ(Data!$D$5:$D$44, Data!$B$5:$C$44, , _xlfn.HSTACK(Data!$D$4, Data!$B$4:$C$4))</f>
        <v>Regression residuals of Sales</v>
      </c>
      <c r="B6" s="9" t="str">
        <v/>
      </c>
      <c r="C6" s="9" t="str">
        <v/>
      </c>
      <c r="D6" s="9" t="str">
        <v/>
      </c>
      <c r="E6" s="9" t="str">
        <v/>
      </c>
      <c r="F6" s="9" t="str">
        <v/>
      </c>
      <c r="G6" s="9" t="str">
        <v/>
      </c>
      <c r="H6" s="9" t="str">
        <v/>
      </c>
      <c r="I6" s="9" t="str">
        <v/>
      </c>
      <c r="N6" s="3" t="s">
        <v>66</v>
      </c>
    </row>
    <row r="7" spans="1:18" x14ac:dyDescent="0.3">
      <c r="A7" s="11" t="str">
        <v>Observation</v>
      </c>
      <c r="B7" s="11" t="str">
        <v>Actual</v>
      </c>
      <c r="C7" s="11" t="str">
        <v>Fitted</v>
      </c>
      <c r="D7" s="11" t="str">
        <v>Residual</v>
      </c>
      <c r="E7" s="11" t="str">
        <v>Standardized</v>
      </c>
      <c r="F7" s="11" t="str">
        <v>Studentized</v>
      </c>
      <c r="G7" s="11" t="str">
        <v>Leverage</v>
      </c>
      <c r="H7" s="11" t="str">
        <v>Cook's distance</v>
      </c>
      <c r="I7" s="11" t="str">
        <v>Flag</v>
      </c>
      <c r="K7" s="4" t="str">
        <f>"Store"</f>
        <v>Store</v>
      </c>
      <c r="N7" s="1" t="s">
        <v>67</v>
      </c>
      <c r="O7" s="1">
        <v>2</v>
      </c>
      <c r="P7" s="1">
        <v>-2</v>
      </c>
      <c r="Q7" s="1" t="s">
        <v>67</v>
      </c>
      <c r="R7" s="1" t="s">
        <v>68</v>
      </c>
    </row>
    <row r="8" spans="1:18" x14ac:dyDescent="0.3">
      <c r="A8" s="9">
        <v>1</v>
      </c>
      <c r="B8" s="7">
        <v>601</v>
      </c>
      <c r="C8" s="7">
        <v>622.21008652957096</v>
      </c>
      <c r="D8" s="7">
        <v>-21.210086529570958</v>
      </c>
      <c r="E8" s="9">
        <v>-0.44058267496435055</v>
      </c>
      <c r="F8" s="9">
        <v>-0.43573256844390257</v>
      </c>
      <c r="G8" s="9">
        <v>3.0176656581903841E-2</v>
      </c>
      <c r="H8" s="9">
        <v>2.0133165487348391E-3</v>
      </c>
      <c r="I8" s="9" t="str">
        <v/>
      </c>
      <c r="K8" s="1" t="str" cm="1">
        <f t="array" ref="K8:K47">Data!$A$5:$A$44</f>
        <v>S01</v>
      </c>
      <c r="N8" s="1">
        <v>0</v>
      </c>
      <c r="O8" s="1">
        <v>2</v>
      </c>
      <c r="P8" s="1">
        <v>-2</v>
      </c>
      <c r="Q8" s="1">
        <f>2 * 3 / 40</f>
        <v>0.15</v>
      </c>
      <c r="R8" s="1">
        <v>-6</v>
      </c>
    </row>
    <row r="9" spans="1:18" x14ac:dyDescent="0.3">
      <c r="A9" s="9">
        <v>2</v>
      </c>
      <c r="B9" s="7">
        <v>830</v>
      </c>
      <c r="C9" s="7">
        <v>773.05208268622141</v>
      </c>
      <c r="D9" s="7">
        <v>56.947917313778589</v>
      </c>
      <c r="E9" s="9">
        <v>1.1972089252137357</v>
      </c>
      <c r="F9" s="9">
        <v>1.2044796492502992</v>
      </c>
      <c r="G9" s="9">
        <v>5.3156104926849204E-2</v>
      </c>
      <c r="H9" s="9">
        <v>2.6822138682108837E-2</v>
      </c>
      <c r="I9" s="9" t="str">
        <v/>
      </c>
      <c r="K9" s="1" t="str">
        <v>S02</v>
      </c>
      <c r="N9" s="1">
        <v>0.7</v>
      </c>
      <c r="O9" s="1">
        <v>2</v>
      </c>
      <c r="P9" s="1">
        <v>-2</v>
      </c>
      <c r="Q9" s="1">
        <f>2 * 3 / 40</f>
        <v>0.15</v>
      </c>
      <c r="R9" s="1">
        <v>4</v>
      </c>
    </row>
    <row r="10" spans="1:18" x14ac:dyDescent="0.3">
      <c r="A10" s="9">
        <v>3</v>
      </c>
      <c r="B10" s="7">
        <v>752</v>
      </c>
      <c r="C10" s="7">
        <v>769.88848246202895</v>
      </c>
      <c r="D10" s="7">
        <v>-17.888482462028946</v>
      </c>
      <c r="E10" s="9">
        <v>-0.37737790517910186</v>
      </c>
      <c r="F10" s="9">
        <v>-0.37296173498827168</v>
      </c>
      <c r="G10" s="9">
        <v>5.972120142273115E-2</v>
      </c>
      <c r="H10" s="9">
        <v>3.015112882157642E-3</v>
      </c>
      <c r="I10" s="9" t="str">
        <v/>
      </c>
      <c r="K10" s="1" t="str">
        <v>S03</v>
      </c>
    </row>
    <row r="11" spans="1:18" x14ac:dyDescent="0.3">
      <c r="A11" s="9">
        <v>4</v>
      </c>
      <c r="B11" s="7">
        <v>550</v>
      </c>
      <c r="C11" s="7">
        <v>532.6637428827737</v>
      </c>
      <c r="D11" s="7">
        <v>17.336257117226296</v>
      </c>
      <c r="E11" s="9">
        <v>0.36654467352716691</v>
      </c>
      <c r="F11" s="9">
        <v>0.36221567858806497</v>
      </c>
      <c r="G11" s="9">
        <v>6.3906053903604931E-2</v>
      </c>
      <c r="H11" s="9">
        <v>3.0574202373858674E-3</v>
      </c>
      <c r="I11" s="9" t="str">
        <v/>
      </c>
      <c r="K11" s="1" t="str">
        <v>S04</v>
      </c>
    </row>
    <row r="12" spans="1:18" x14ac:dyDescent="0.3">
      <c r="A12" s="9">
        <v>5</v>
      </c>
      <c r="B12" s="7">
        <v>612</v>
      </c>
      <c r="C12" s="7">
        <v>569.93558164863418</v>
      </c>
      <c r="D12" s="7">
        <v>42.064418351365816</v>
      </c>
      <c r="E12" s="9">
        <v>0.87581093273122446</v>
      </c>
      <c r="F12" s="9">
        <v>0.87299093481868184</v>
      </c>
      <c r="G12" s="9">
        <v>3.4679264274075153E-2</v>
      </c>
      <c r="H12" s="9">
        <v>9.1853923068368776E-3</v>
      </c>
      <c r="I12" s="9" t="str">
        <v/>
      </c>
      <c r="K12" s="1" t="str">
        <v>S05</v>
      </c>
    </row>
    <row r="13" spans="1:18" x14ac:dyDescent="0.3">
      <c r="A13" s="9">
        <v>6</v>
      </c>
      <c r="B13" s="7">
        <v>494</v>
      </c>
      <c r="C13" s="7">
        <v>540.39990246214256</v>
      </c>
      <c r="D13" s="7">
        <v>-46.399902462142563</v>
      </c>
      <c r="E13" s="9">
        <v>-0.96889349622382193</v>
      </c>
      <c r="F13" s="9">
        <v>-0.96807037601329915</v>
      </c>
      <c r="G13" s="9">
        <v>4.0279796671081752E-2</v>
      </c>
      <c r="H13" s="9">
        <v>1.313328772415201E-2</v>
      </c>
      <c r="I13" s="9" t="str">
        <v/>
      </c>
      <c r="K13" s="1" t="str">
        <v>S06</v>
      </c>
    </row>
    <row r="14" spans="1:18" x14ac:dyDescent="0.3">
      <c r="A14" s="9">
        <v>7</v>
      </c>
      <c r="B14" s="7">
        <v>1148</v>
      </c>
      <c r="C14" s="7">
        <v>1097.9445537376289</v>
      </c>
      <c r="D14" s="7">
        <v>50.055446262371106</v>
      </c>
      <c r="E14" s="9">
        <v>1.2213731376349197</v>
      </c>
      <c r="F14" s="9">
        <v>1.229801431742144</v>
      </c>
      <c r="G14" s="9">
        <v>0.29714048166114521</v>
      </c>
      <c r="H14" s="9">
        <v>0.21021745107347359</v>
      </c>
      <c r="I14" s="9" t="str">
        <v>Influential, Leverage</v>
      </c>
      <c r="K14" s="1" t="str">
        <v>S07</v>
      </c>
    </row>
    <row r="15" spans="1:18" x14ac:dyDescent="0.3">
      <c r="A15" s="9">
        <v>8</v>
      </c>
      <c r="B15" s="7">
        <v>575</v>
      </c>
      <c r="C15" s="7">
        <v>607.20742041449466</v>
      </c>
      <c r="D15" s="7">
        <v>-32.207420414494663</v>
      </c>
      <c r="E15" s="9">
        <v>-0.66740905674865381</v>
      </c>
      <c r="F15" s="9">
        <v>-0.6623271152457354</v>
      </c>
      <c r="G15" s="9">
        <v>2.5481076915690504E-2</v>
      </c>
      <c r="H15" s="9">
        <v>3.8823120414268669E-3</v>
      </c>
      <c r="I15" s="9" t="str">
        <v/>
      </c>
      <c r="K15" s="1" t="str">
        <v>S08</v>
      </c>
    </row>
    <row r="16" spans="1:18" x14ac:dyDescent="0.3">
      <c r="A16" s="9">
        <v>9</v>
      </c>
      <c r="B16" s="7">
        <v>734</v>
      </c>
      <c r="C16" s="7">
        <v>710.81712408904582</v>
      </c>
      <c r="D16" s="7">
        <v>23.182875910954181</v>
      </c>
      <c r="E16" s="9">
        <v>0.4843882815830598</v>
      </c>
      <c r="F16" s="9">
        <v>0.47931985559462431</v>
      </c>
      <c r="G16" s="9">
        <v>4.1460644902829538E-2</v>
      </c>
      <c r="H16" s="9">
        <v>3.3829229466771828E-3</v>
      </c>
      <c r="I16" s="9" t="str">
        <v/>
      </c>
      <c r="K16" s="1" t="str">
        <v>S09</v>
      </c>
    </row>
    <row r="17" spans="1:11" x14ac:dyDescent="0.3">
      <c r="A17" s="9">
        <v>10</v>
      </c>
      <c r="B17" s="7">
        <v>417</v>
      </c>
      <c r="C17" s="7">
        <v>381.82174672612337</v>
      </c>
      <c r="D17" s="7">
        <v>35.178253273876635</v>
      </c>
      <c r="E17" s="9">
        <v>0.75843898422779998</v>
      </c>
      <c r="F17" s="9">
        <v>0.75400371799704891</v>
      </c>
      <c r="G17" s="9">
        <v>9.9736110664167932E-2</v>
      </c>
      <c r="H17" s="9">
        <v>2.1242353854117234E-2</v>
      </c>
      <c r="I17" s="9" t="str">
        <v/>
      </c>
      <c r="K17" s="1" t="str">
        <v>S10</v>
      </c>
    </row>
    <row r="18" spans="1:11" x14ac:dyDescent="0.3">
      <c r="A18" s="9">
        <v>11</v>
      </c>
      <c r="B18" s="7">
        <v>899</v>
      </c>
      <c r="C18" s="7">
        <v>814.42682776359698</v>
      </c>
      <c r="D18" s="7">
        <v>84.573172236403025</v>
      </c>
      <c r="E18" s="9">
        <v>1.8175557465638532</v>
      </c>
      <c r="F18" s="9">
        <v>1.8786533482232761</v>
      </c>
      <c r="G18" s="9">
        <v>9.3949624140241106E-2</v>
      </c>
      <c r="H18" s="9">
        <v>0.11418181115311217</v>
      </c>
      <c r="I18" s="9" t="str">
        <v>Influential</v>
      </c>
      <c r="K18" s="1" t="str">
        <v>S11</v>
      </c>
    </row>
    <row r="19" spans="1:11" x14ac:dyDescent="0.3">
      <c r="A19" s="9">
        <v>12</v>
      </c>
      <c r="B19" s="7">
        <v>566</v>
      </c>
      <c r="C19" s="7">
        <v>611.31032672600963</v>
      </c>
      <c r="D19" s="7">
        <v>-45.310326726009635</v>
      </c>
      <c r="E19" s="9">
        <v>-0.94501266747496093</v>
      </c>
      <c r="F19" s="9">
        <v>-0.94361203605922772</v>
      </c>
      <c r="G19" s="9">
        <v>3.7985294077156388E-2</v>
      </c>
      <c r="H19" s="9">
        <v>1.1754056865057955E-2</v>
      </c>
      <c r="I19" s="9" t="str">
        <v/>
      </c>
      <c r="K19" s="1" t="str">
        <v>S12</v>
      </c>
    </row>
    <row r="20" spans="1:11" x14ac:dyDescent="0.3">
      <c r="A20" s="9">
        <v>13</v>
      </c>
      <c r="B20" s="7">
        <v>701</v>
      </c>
      <c r="C20" s="7">
        <v>703.55061755333816</v>
      </c>
      <c r="D20" s="7">
        <v>-2.5506175533381565</v>
      </c>
      <c r="E20" s="9">
        <v>-5.3403908678793841E-2</v>
      </c>
      <c r="F20" s="9">
        <v>-5.2679321342249598E-2</v>
      </c>
      <c r="G20" s="9">
        <v>4.5431315916137402E-2</v>
      </c>
      <c r="H20" s="9">
        <v>4.5245247488934678E-5</v>
      </c>
      <c r="I20" s="9" t="str">
        <v/>
      </c>
      <c r="K20" s="1" t="str">
        <v>S13</v>
      </c>
    </row>
    <row r="21" spans="1:11" x14ac:dyDescent="0.3">
      <c r="A21" s="9">
        <v>14</v>
      </c>
      <c r="B21" s="7">
        <v>628</v>
      </c>
      <c r="C21" s="7">
        <v>599.940913878787</v>
      </c>
      <c r="D21" s="7">
        <v>28.059086121212999</v>
      </c>
      <c r="E21" s="9">
        <v>0.58198285116980852</v>
      </c>
      <c r="F21" s="9">
        <v>0.57671006595859142</v>
      </c>
      <c r="G21" s="9">
        <v>2.7276849885141792E-2</v>
      </c>
      <c r="H21" s="9">
        <v>3.1659502253111801E-3</v>
      </c>
      <c r="I21" s="9" t="str">
        <v/>
      </c>
      <c r="K21" s="1" t="str">
        <v>S14</v>
      </c>
    </row>
    <row r="22" spans="1:11" x14ac:dyDescent="0.3">
      <c r="A22" s="9">
        <v>15</v>
      </c>
      <c r="B22" s="7">
        <v>716</v>
      </c>
      <c r="C22" s="7">
        <v>714.79605931912442</v>
      </c>
      <c r="D22" s="7">
        <v>1.2039406808755757</v>
      </c>
      <c r="E22" s="9">
        <v>3.8307004673593686E-2</v>
      </c>
      <c r="F22" s="9">
        <v>3.7786545968252247E-2</v>
      </c>
      <c r="G22" s="9">
        <v>0.58665149334623912</v>
      </c>
      <c r="H22" s="9">
        <v>6.9422291081397804E-4</v>
      </c>
      <c r="I22" s="9" t="str">
        <v>Leverage</v>
      </c>
      <c r="K22" s="1" t="str">
        <v>S15</v>
      </c>
    </row>
    <row r="23" spans="1:11" x14ac:dyDescent="0.3">
      <c r="A23" s="9">
        <v>16</v>
      </c>
      <c r="B23" s="7">
        <v>676</v>
      </c>
      <c r="C23" s="7">
        <v>654.43971289659385</v>
      </c>
      <c r="D23" s="7">
        <v>21.560287103406154</v>
      </c>
      <c r="E23" s="9">
        <v>0.45339699075448692</v>
      </c>
      <c r="F23" s="9">
        <v>0.4484756181041879</v>
      </c>
      <c r="G23" s="9">
        <v>5.3731471592959226E-2</v>
      </c>
      <c r="H23" s="9">
        <v>3.8909025235398793E-3</v>
      </c>
      <c r="I23" s="9" t="str">
        <v/>
      </c>
      <c r="K23" s="1" t="str">
        <v>S16</v>
      </c>
    </row>
    <row r="24" spans="1:11" x14ac:dyDescent="0.3">
      <c r="A24" s="9">
        <v>17</v>
      </c>
      <c r="B24" s="7">
        <v>711</v>
      </c>
      <c r="C24" s="7">
        <v>718.08363062475337</v>
      </c>
      <c r="D24" s="7">
        <v>-7.0836306247533685</v>
      </c>
      <c r="E24" s="9">
        <v>-0.14782721421097231</v>
      </c>
      <c r="F24" s="9">
        <v>-0.14585894573398722</v>
      </c>
      <c r="G24" s="9">
        <v>3.9127837232237686E-2</v>
      </c>
      <c r="H24" s="9">
        <v>2.9662500753445723E-4</v>
      </c>
      <c r="I24" s="9" t="str">
        <v/>
      </c>
      <c r="K24" s="1" t="str">
        <v>S17</v>
      </c>
    </row>
    <row r="25" spans="1:11" x14ac:dyDescent="0.3">
      <c r="A25" s="9">
        <v>18</v>
      </c>
      <c r="B25" s="7">
        <v>608</v>
      </c>
      <c r="C25" s="7">
        <v>592.67440734307945</v>
      </c>
      <c r="D25" s="7">
        <v>15.325592656920549</v>
      </c>
      <c r="E25" s="9">
        <v>0.3184357453894181</v>
      </c>
      <c r="F25" s="9">
        <v>0.31453438282853274</v>
      </c>
      <c r="G25" s="9">
        <v>3.0710486197309039E-2</v>
      </c>
      <c r="H25" s="9">
        <v>1.0709163481623387E-3</v>
      </c>
      <c r="I25" s="9" t="str">
        <v/>
      </c>
      <c r="K25" s="1" t="str">
        <v>S18</v>
      </c>
    </row>
    <row r="26" spans="1:11" x14ac:dyDescent="0.3">
      <c r="A26" s="9">
        <v>19</v>
      </c>
      <c r="B26" s="7">
        <v>575</v>
      </c>
      <c r="C26" s="7">
        <v>573.09918187282665</v>
      </c>
      <c r="D26" s="7">
        <v>1.900818127173352</v>
      </c>
      <c r="E26" s="9">
        <v>4.033964150483927E-2</v>
      </c>
      <c r="F26" s="9">
        <v>3.9791652312340865E-2</v>
      </c>
      <c r="G26" s="9">
        <v>7.0863235636010047E-2</v>
      </c>
      <c r="H26" s="9">
        <v>4.1369869196105183E-5</v>
      </c>
      <c r="I26" s="9" t="str">
        <v/>
      </c>
      <c r="K26" s="1" t="str">
        <v>S19</v>
      </c>
    </row>
    <row r="27" spans="1:11" x14ac:dyDescent="0.3">
      <c r="A27" s="9">
        <v>20</v>
      </c>
      <c r="B27" s="7">
        <v>703</v>
      </c>
      <c r="C27" s="7">
        <v>695.8144579739693</v>
      </c>
      <c r="D27" s="7">
        <v>7.1855420260307028</v>
      </c>
      <c r="E27" s="9">
        <v>0.14939883741891996</v>
      </c>
      <c r="F27" s="9">
        <v>0.14741057440666314</v>
      </c>
      <c r="G27" s="9">
        <v>3.1973569615408655E-2</v>
      </c>
      <c r="H27" s="9">
        <v>2.4574069983701461E-4</v>
      </c>
      <c r="I27" s="9" t="str">
        <v/>
      </c>
      <c r="K27" s="1" t="str">
        <v>S20</v>
      </c>
    </row>
    <row r="28" spans="1:11" x14ac:dyDescent="0.3">
      <c r="A28" s="9">
        <v>21</v>
      </c>
      <c r="B28" s="7">
        <v>476</v>
      </c>
      <c r="C28" s="7">
        <v>499.96446347208962</v>
      </c>
      <c r="D28" s="7">
        <v>-23.964463472089619</v>
      </c>
      <c r="E28" s="9">
        <v>-0.50180798667150539</v>
      </c>
      <c r="F28" s="9">
        <v>-0.49667334167175126</v>
      </c>
      <c r="G28" s="9">
        <v>4.5616624723781876E-2</v>
      </c>
      <c r="H28" s="9">
        <v>4.0119375645608028E-3</v>
      </c>
      <c r="I28" s="9" t="str">
        <v/>
      </c>
      <c r="K28" s="1" t="str">
        <v>S21</v>
      </c>
    </row>
    <row r="29" spans="1:11" x14ac:dyDescent="0.3">
      <c r="A29" s="9">
        <v>22</v>
      </c>
      <c r="B29" s="7">
        <v>449</v>
      </c>
      <c r="C29" s="7">
        <v>441.832411186429</v>
      </c>
      <c r="D29" s="7">
        <v>7.1675888135710011</v>
      </c>
      <c r="E29" s="9">
        <v>0.15412707824879432</v>
      </c>
      <c r="F29" s="9">
        <v>0.15207884100526284</v>
      </c>
      <c r="G29" s="9">
        <v>9.4995251095451039E-2</v>
      </c>
      <c r="H29" s="9">
        <v>8.3116581633609359E-4</v>
      </c>
      <c r="I29" s="9" t="str">
        <v/>
      </c>
      <c r="K29" s="1" t="str">
        <v>S22</v>
      </c>
    </row>
    <row r="30" spans="1:11" x14ac:dyDescent="0.3">
      <c r="A30" s="9">
        <v>23</v>
      </c>
      <c r="B30" s="7">
        <v>478</v>
      </c>
      <c r="C30" s="7">
        <v>610.84067368234832</v>
      </c>
      <c r="D30" s="7">
        <v>-132.84067368234832</v>
      </c>
      <c r="E30" s="9">
        <v>-2.7523522787238215</v>
      </c>
      <c r="F30" s="9">
        <v>-3.0443901184227951</v>
      </c>
      <c r="G30" s="9">
        <v>2.5197389184483363E-2</v>
      </c>
      <c r="H30" s="9">
        <v>6.5271808215665736E-2</v>
      </c>
      <c r="I30" s="9" t="str">
        <v>Outlier</v>
      </c>
      <c r="K30" s="1" t="str">
        <v>S23</v>
      </c>
    </row>
    <row r="31" spans="1:11" x14ac:dyDescent="0.3">
      <c r="A31" s="9">
        <v>24</v>
      </c>
      <c r="B31" s="7">
        <v>524</v>
      </c>
      <c r="C31" s="7">
        <v>525.86688939072747</v>
      </c>
      <c r="D31" s="7">
        <v>-1.8668893907274651</v>
      </c>
      <c r="E31" s="9">
        <v>-3.8923501136312669E-2</v>
      </c>
      <c r="F31" s="9">
        <v>-3.8394691096856774E-2</v>
      </c>
      <c r="G31" s="9">
        <v>3.7333268858767518E-2</v>
      </c>
      <c r="H31" s="9">
        <v>1.9584955788358545E-5</v>
      </c>
      <c r="I31" s="9" t="str">
        <v/>
      </c>
      <c r="K31" s="1" t="str">
        <v>S24</v>
      </c>
    </row>
    <row r="32" spans="1:11" x14ac:dyDescent="0.3">
      <c r="A32" s="9">
        <v>25</v>
      </c>
      <c r="B32" s="7">
        <v>366</v>
      </c>
      <c r="C32" s="7">
        <v>382.29139976978456</v>
      </c>
      <c r="D32" s="7">
        <v>-16.291399769784562</v>
      </c>
      <c r="E32" s="9">
        <v>-0.35087791647151972</v>
      </c>
      <c r="F32" s="9">
        <v>-0.34668110585561374</v>
      </c>
      <c r="G32" s="9">
        <v>9.7873762256118962E-2</v>
      </c>
      <c r="H32" s="9">
        <v>4.4523550026590412E-3</v>
      </c>
      <c r="I32" s="9" t="str">
        <v/>
      </c>
      <c r="K32" s="1" t="str">
        <v>S25</v>
      </c>
    </row>
    <row r="33" spans="1:11" x14ac:dyDescent="0.3">
      <c r="A33" s="9">
        <v>26</v>
      </c>
      <c r="B33" s="7">
        <v>467</v>
      </c>
      <c r="C33" s="7">
        <v>507.23097000779728</v>
      </c>
      <c r="D33" s="7">
        <v>-40.230970007797282</v>
      </c>
      <c r="E33" s="9">
        <v>-0.84295253966642636</v>
      </c>
      <c r="F33" s="9">
        <v>-0.83958427211029518</v>
      </c>
      <c r="G33" s="9">
        <v>4.6814681469545164E-2</v>
      </c>
      <c r="H33" s="9">
        <v>1.1632946223396627E-2</v>
      </c>
      <c r="I33" s="9" t="str">
        <v/>
      </c>
      <c r="K33" s="1" t="str">
        <v>S26</v>
      </c>
    </row>
    <row r="34" spans="1:11" x14ac:dyDescent="0.3">
      <c r="A34" s="9">
        <v>27</v>
      </c>
      <c r="B34" s="7">
        <v>549</v>
      </c>
      <c r="C34" s="7">
        <v>559.50547488873406</v>
      </c>
      <c r="D34" s="7">
        <v>-10.505474888734057</v>
      </c>
      <c r="E34" s="9">
        <v>-0.21886536780272789</v>
      </c>
      <c r="F34" s="9">
        <v>-0.21602735413289983</v>
      </c>
      <c r="G34" s="9">
        <v>3.5860515830370164E-2</v>
      </c>
      <c r="H34" s="9">
        <v>5.938947709982033E-4</v>
      </c>
      <c r="I34" s="9" t="str">
        <v/>
      </c>
      <c r="K34" s="1" t="str">
        <v>S27</v>
      </c>
    </row>
    <row r="35" spans="1:11" x14ac:dyDescent="0.3">
      <c r="A35" s="9">
        <v>28</v>
      </c>
      <c r="B35" s="7">
        <v>495</v>
      </c>
      <c r="C35" s="7">
        <v>463.16227774989045</v>
      </c>
      <c r="D35" s="7">
        <v>31.83772225010955</v>
      </c>
      <c r="E35" s="9">
        <v>0.67055527769057388</v>
      </c>
      <c r="F35" s="9">
        <v>0.6654876985438839</v>
      </c>
      <c r="G35" s="9">
        <v>5.66401406744396E-2</v>
      </c>
      <c r="H35" s="9">
        <v>8.999012310362698E-3</v>
      </c>
      <c r="I35" s="9" t="str">
        <v/>
      </c>
      <c r="K35" s="1" t="str">
        <v>S28</v>
      </c>
    </row>
    <row r="36" spans="1:11" x14ac:dyDescent="0.3">
      <c r="A36" s="9">
        <v>29</v>
      </c>
      <c r="B36" s="7">
        <v>427</v>
      </c>
      <c r="C36" s="7">
        <v>437.72950487491391</v>
      </c>
      <c r="D36" s="7">
        <v>-10.729504874913914</v>
      </c>
      <c r="E36" s="9">
        <v>-0.22784869573227504</v>
      </c>
      <c r="F36" s="9">
        <v>-0.22490640849753182</v>
      </c>
      <c r="G36" s="9">
        <v>7.2040862649040832E-2</v>
      </c>
      <c r="H36" s="9">
        <v>1.343451186449294E-3</v>
      </c>
      <c r="I36" s="9" t="str">
        <v/>
      </c>
      <c r="K36" s="1" t="str">
        <v>S29</v>
      </c>
    </row>
    <row r="37" spans="1:11" x14ac:dyDescent="0.3">
      <c r="A37" s="9">
        <v>30</v>
      </c>
      <c r="B37" s="7">
        <v>570</v>
      </c>
      <c r="C37" s="7">
        <v>606.73776737083335</v>
      </c>
      <c r="D37" s="7">
        <v>-36.737767370833353</v>
      </c>
      <c r="E37" s="9">
        <v>-0.76531371445995744</v>
      </c>
      <c r="F37" s="9">
        <v>-0.76094767380137707</v>
      </c>
      <c r="G37" s="9">
        <v>3.5706784645944206E-2</v>
      </c>
      <c r="H37" s="9">
        <v>7.2293519853374143E-3</v>
      </c>
      <c r="I37" s="9" t="str">
        <v/>
      </c>
      <c r="K37" s="1" t="str">
        <v>S30</v>
      </c>
    </row>
    <row r="38" spans="1:11" x14ac:dyDescent="0.3">
      <c r="A38" s="9">
        <v>31</v>
      </c>
      <c r="B38" s="7">
        <v>868</v>
      </c>
      <c r="C38" s="7">
        <v>1020.2372759817155</v>
      </c>
      <c r="D38" s="7">
        <v>-152.23727598171547</v>
      </c>
      <c r="E38" s="9">
        <v>-3.5187804313435045</v>
      </c>
      <c r="F38" s="9">
        <v>-4.2551552438342277</v>
      </c>
      <c r="G38" s="9">
        <v>0.21671419514833515</v>
      </c>
      <c r="H38" s="9">
        <v>1.1419055524316186</v>
      </c>
      <c r="I38" s="9" t="str">
        <v>Outlier, Influential, Leverage</v>
      </c>
      <c r="K38" s="1" t="str">
        <v>S31</v>
      </c>
    </row>
    <row r="39" spans="1:11" x14ac:dyDescent="0.3">
      <c r="A39" s="9">
        <v>32</v>
      </c>
      <c r="B39" s="7">
        <v>611</v>
      </c>
      <c r="C39" s="7">
        <v>589.04115407522568</v>
      </c>
      <c r="D39" s="7">
        <v>21.958845924774323</v>
      </c>
      <c r="E39" s="9">
        <v>0.45681135030953268</v>
      </c>
      <c r="F39" s="9">
        <v>0.45187200038147851</v>
      </c>
      <c r="G39" s="9">
        <v>3.3041503106911153E-2</v>
      </c>
      <c r="H39" s="9">
        <v>2.3768648024579979E-3</v>
      </c>
      <c r="I39" s="9" t="str">
        <v/>
      </c>
      <c r="K39" s="1" t="str">
        <v>S32</v>
      </c>
    </row>
    <row r="40" spans="1:11" x14ac:dyDescent="0.3">
      <c r="A40" s="9">
        <v>33</v>
      </c>
      <c r="B40" s="7">
        <v>582</v>
      </c>
      <c r="C40" s="7">
        <v>518.6003828550198</v>
      </c>
      <c r="D40" s="7">
        <v>63.399617144980198</v>
      </c>
      <c r="E40" s="9">
        <v>1.3225189766502752</v>
      </c>
      <c r="F40" s="9">
        <v>1.3364963889473134</v>
      </c>
      <c r="G40" s="9">
        <v>3.8316799966684356E-2</v>
      </c>
      <c r="H40" s="9">
        <v>2.3229495214759328E-2</v>
      </c>
      <c r="I40" s="9" t="str">
        <v/>
      </c>
      <c r="K40" s="1" t="str">
        <v>S33</v>
      </c>
    </row>
    <row r="41" spans="1:11" x14ac:dyDescent="0.3">
      <c r="A41" s="9">
        <v>34</v>
      </c>
      <c r="B41" s="7">
        <v>685</v>
      </c>
      <c r="C41" s="7">
        <v>670.38168509899288</v>
      </c>
      <c r="D41" s="7">
        <v>14.618314901007125</v>
      </c>
      <c r="E41" s="9">
        <v>0.30560967203849698</v>
      </c>
      <c r="F41" s="9">
        <v>0.30183271497443293</v>
      </c>
      <c r="G41" s="9">
        <v>4.2534751948735121E-2</v>
      </c>
      <c r="H41" s="9">
        <v>1.3830370658811462E-3</v>
      </c>
      <c r="I41" s="9" t="str">
        <v/>
      </c>
      <c r="K41" s="1" t="str">
        <v>S34</v>
      </c>
    </row>
    <row r="42" spans="1:11" x14ac:dyDescent="0.3">
      <c r="A42" s="9">
        <v>35</v>
      </c>
      <c r="B42" s="7">
        <v>718</v>
      </c>
      <c r="C42" s="7">
        <v>714.92003040056079</v>
      </c>
      <c r="D42" s="7">
        <v>3.0799695994392096</v>
      </c>
      <c r="E42" s="9">
        <v>6.532009642729325E-2</v>
      </c>
      <c r="F42" s="9">
        <v>6.4435061543927766E-2</v>
      </c>
      <c r="G42" s="9">
        <v>6.9616909008433231E-2</v>
      </c>
      <c r="H42" s="9">
        <v>1.0642050305441235E-4</v>
      </c>
      <c r="I42" s="9" t="str">
        <v/>
      </c>
      <c r="K42" s="1" t="str">
        <v>S35</v>
      </c>
    </row>
    <row r="43" spans="1:11" x14ac:dyDescent="0.3">
      <c r="A43" s="9">
        <v>36</v>
      </c>
      <c r="B43" s="7">
        <v>562</v>
      </c>
      <c r="C43" s="7">
        <v>597.24696669825573</v>
      </c>
      <c r="D43" s="7">
        <v>-35.246966698255733</v>
      </c>
      <c r="E43" s="9">
        <v>-0.76241662221433404</v>
      </c>
      <c r="F43" s="9">
        <v>-0.75802104374995294</v>
      </c>
      <c r="G43" s="9">
        <v>0.10562146547877418</v>
      </c>
      <c r="H43" s="9">
        <v>2.2882015701433864E-2</v>
      </c>
      <c r="I43" s="9" t="str">
        <v/>
      </c>
      <c r="K43" s="1" t="str">
        <v>S36</v>
      </c>
    </row>
    <row r="44" spans="1:11" x14ac:dyDescent="0.3">
      <c r="A44" s="9">
        <v>37</v>
      </c>
      <c r="B44" s="7">
        <v>711</v>
      </c>
      <c r="C44" s="7">
        <v>661.7062194323014</v>
      </c>
      <c r="D44" s="7">
        <v>49.293780567698605</v>
      </c>
      <c r="E44" s="9">
        <v>1.0424049475836761</v>
      </c>
      <c r="F44" s="9">
        <v>1.043661112993046</v>
      </c>
      <c r="G44" s="9">
        <v>6.4219673693877877E-2</v>
      </c>
      <c r="H44" s="9">
        <v>2.485683659997243E-2</v>
      </c>
      <c r="I44" s="9" t="str">
        <v/>
      </c>
      <c r="K44" s="1" t="str">
        <v>S37</v>
      </c>
    </row>
    <row r="45" spans="1:11" x14ac:dyDescent="0.3">
      <c r="A45" s="9">
        <v>38</v>
      </c>
      <c r="B45" s="7">
        <v>839</v>
      </c>
      <c r="C45" s="7">
        <v>743.9860565433911</v>
      </c>
      <c r="D45" s="7">
        <v>95.013943456608899</v>
      </c>
      <c r="E45" s="9">
        <v>1.9923464422599577</v>
      </c>
      <c r="F45" s="9">
        <v>2.0799752593136254</v>
      </c>
      <c r="G45" s="9">
        <v>4.8283600225913374E-2</v>
      </c>
      <c r="H45" s="9">
        <v>6.7127512623890523E-2</v>
      </c>
      <c r="I45" s="9" t="str">
        <v>Outlier</v>
      </c>
      <c r="K45" s="1" t="str">
        <v>S38</v>
      </c>
    </row>
    <row r="46" spans="1:11" x14ac:dyDescent="0.3">
      <c r="A46" s="9">
        <v>39</v>
      </c>
      <c r="B46" s="7">
        <v>574</v>
      </c>
      <c r="C46" s="7">
        <v>592.67440734307945</v>
      </c>
      <c r="D46" s="7">
        <v>-18.674407343079451</v>
      </c>
      <c r="E46" s="9">
        <v>-0.38801754392929355</v>
      </c>
      <c r="F46" s="9">
        <v>-0.38351923687185169</v>
      </c>
      <c r="G46" s="9">
        <v>3.0710486197309039E-2</v>
      </c>
      <c r="H46" s="9">
        <v>1.5900641562694236E-3</v>
      </c>
      <c r="I46" s="9" t="str">
        <v/>
      </c>
      <c r="K46" s="1" t="str">
        <v>S39</v>
      </c>
    </row>
    <row r="47" spans="1:11" x14ac:dyDescent="0.3">
      <c r="A47" s="9">
        <v>40</v>
      </c>
      <c r="B47" s="7">
        <v>496</v>
      </c>
      <c r="C47" s="7">
        <v>514.96712958716603</v>
      </c>
      <c r="D47" s="7">
        <v>-18.967129587166028</v>
      </c>
      <c r="E47" s="9">
        <v>-0.39588291367766787</v>
      </c>
      <c r="F47" s="9">
        <v>-0.39132616280322102</v>
      </c>
      <c r="G47" s="9">
        <v>3.9422764274161283E-2</v>
      </c>
      <c r="H47" s="9">
        <v>2.14401117259698E-3</v>
      </c>
      <c r="I47" s="9" t="str">
        <v/>
      </c>
      <c r="K47" s="1" t="str">
        <v>S40</v>
      </c>
    </row>
  </sheetData>
  <printOptions horizontalCentered="1"/>
  <pageMargins left="0.4" right="0.4" top="0.5" bottom="0.6" header="0.25" footer="0.3"/>
  <pageSetup scale="34" orientation="landscape" r:id="rId1"/>
  <headerFooter>
    <oddFooter>&amp;C&amp;8&amp;A&amp;L&amp;8&amp;F&amp;R&amp;8Page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DC4DE-FAF8-4FD2-AE6C-7B01268DC9C6}">
  <sheetPr>
    <pageSetUpPr fitToPage="1"/>
  </sheetPr>
  <dimension ref="A1:D12"/>
  <sheetViews>
    <sheetView workbookViewId="0"/>
  </sheetViews>
  <sheetFormatPr defaultRowHeight="13" x14ac:dyDescent="0.3"/>
  <cols>
    <col min="1" max="1" width="16.6328125" style="1" customWidth="1"/>
    <col min="2" max="26" width="12.6328125" style="1" customWidth="1"/>
    <col min="27" max="16384" width="8.7265625" style="1"/>
  </cols>
  <sheetData>
    <row r="1" spans="1:4" ht="17" x14ac:dyDescent="0.4">
      <c r="A1" s="2" t="s">
        <v>69</v>
      </c>
    </row>
    <row r="2" spans="1:4" x14ac:dyDescent="0.3">
      <c r="A2" s="3" t="s">
        <v>70</v>
      </c>
    </row>
    <row r="3" spans="1:4" x14ac:dyDescent="0.3">
      <c r="A3" s="3" t="s">
        <v>71</v>
      </c>
    </row>
    <row r="5" spans="1:4" x14ac:dyDescent="0.3">
      <c r="A5" s="4" t="s">
        <v>72</v>
      </c>
      <c r="B5" s="4" t="s">
        <v>4</v>
      </c>
      <c r="C5" s="4" t="s">
        <v>3</v>
      </c>
      <c r="D5" s="4" t="s">
        <v>73</v>
      </c>
    </row>
    <row r="6" spans="1:4" x14ac:dyDescent="0.3">
      <c r="A6" s="1" t="s">
        <v>74</v>
      </c>
      <c r="B6" s="12" cm="1">
        <f t="array" ref="B6:D6">LINEST(Data!$D$5:$D$44, Data!$B$5:$C$44)</f>
        <v>7.736159579368846</v>
      </c>
      <c r="C6" s="12">
        <v>36.332532678537902</v>
      </c>
      <c r="D6" s="12">
        <v>35.599409111254346</v>
      </c>
    </row>
    <row r="7" spans="1:4" x14ac:dyDescent="0.3">
      <c r="A7" s="1" t="s">
        <v>75</v>
      </c>
      <c r="B7" s="12" cm="1">
        <f t="array" ref="B7:D7">LINEST(_xlfn._xlws.FILTER(Data!$D$5:$D$44, Data!$A$5:$A$44 &lt;&gt; "S07"), _xlfn._xlws.FILTER(Data!$B$5:$C$44, Data!$A$5:$A$44 &lt;&gt; "S07"))</f>
        <v>7.3292018702544306</v>
      </c>
      <c r="C7" s="12">
        <v>34.993454277860202</v>
      </c>
      <c r="D7" s="12">
        <v>57.734284652856758</v>
      </c>
    </row>
    <row r="8" spans="1:4" x14ac:dyDescent="0.3">
      <c r="A8" s="1" t="s">
        <v>76</v>
      </c>
      <c r="B8" s="12" cm="1">
        <f t="array" ref="B8:D8">LINEST(_xlfn._xlws.FILTER(Data!$D$5:$D$44, Data!$A$5:$A$44 &lt;&gt; "S15"), _xlfn._xlws.FILTER(Data!$B$5:$C$44, Data!$A$5:$A$44 &lt;&gt; "S15"))</f>
        <v>7.9215920066611289</v>
      </c>
      <c r="C8" s="12">
        <v>36.023646960865904</v>
      </c>
      <c r="D8" s="12">
        <v>35.89693921731913</v>
      </c>
    </row>
    <row r="9" spans="1:4" x14ac:dyDescent="0.3">
      <c r="A9" s="1" t="s">
        <v>77</v>
      </c>
      <c r="B9" s="12" cm="1">
        <f t="array" ref="B9:D9">LINEST(_xlfn._xlws.FILTER(Data!$D$5:$D$44, Data!$A$5:$A$44 &lt;&gt; "S23"), _xlfn._xlws.FILTER(Data!$B$5:$C$44, Data!$A$5:$A$44 &lt;&gt; "S23"))</f>
        <v>7.7057790614790376</v>
      </c>
      <c r="C9" s="12">
        <v>36.278735066170775</v>
      </c>
      <c r="D9" s="12">
        <v>40.225589721550506</v>
      </c>
    </row>
    <row r="10" spans="1:4" x14ac:dyDescent="0.3">
      <c r="A10" s="1" t="s">
        <v>78</v>
      </c>
      <c r="B10" s="12" cm="1">
        <f t="array" ref="B10:D10">LINEST(_xlfn._xlws.FILTER(Data!$D$5:$D$44, Data!$A$5:$A$44 &lt;&gt; "S31"), _xlfn._xlws.FILTER(Data!$B$5:$C$44, Data!$A$5:$A$44 &lt;&gt; "S31"))</f>
        <v>7.785258299769434</v>
      </c>
      <c r="C10" s="12">
        <v>40.779574861482068</v>
      </c>
      <c r="D10" s="12">
        <v>-14.967040693529412</v>
      </c>
    </row>
    <row r="12" spans="1:4" x14ac:dyDescent="0.3">
      <c r="A12" s="3" t="s">
        <v>79</v>
      </c>
    </row>
  </sheetData>
  <printOptions horizontalCentered="1"/>
  <pageMargins left="0.4" right="0.4" top="0.5" bottom="0.6" header="0.25" footer="0.3"/>
  <pageSetup orientation="portrait" r:id="rId1"/>
  <headerFooter>
    <oddFooter>&amp;C&amp;8&amp;A&amp;L&amp;8&amp;F&amp;R&amp;8Page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Read me</vt:lpstr>
      <vt:lpstr>Data</vt:lpstr>
      <vt:lpstr>1 Outliers</vt:lpstr>
      <vt:lpstr>2 Regression</vt:lpstr>
      <vt:lpstr>3 With and without</vt:lpstr>
      <vt:lpstr>'1 Outliers'!Print_Area</vt:lpstr>
      <vt:lpstr>'2 Regression'!Print_Area</vt:lpstr>
      <vt:lpstr>'3 With and without'!Print_Area</vt:lpstr>
      <vt:lpstr>Data!Print_Area</vt:lpstr>
      <vt:lpstr>'Read me'!Print_Area</vt:lpstr>
      <vt:lpstr>'1 Outliers'!Print_Titles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 Phillips</dc:creator>
  <cp:lastModifiedBy>Wayne Phillips</cp:lastModifiedBy>
  <cp:lastPrinted>2026-10-17T20:59:26Z</cp:lastPrinted>
  <dcterms:created xsi:type="dcterms:W3CDTF">2026-10-17T20:59:19Z</dcterms:created>
  <dcterms:modified xsi:type="dcterms:W3CDTF">2026-10-17T20:59:31Z</dcterms:modified>
</cp:coreProperties>
</file>